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65521" yWindow="65521" windowWidth="17400" windowHeight="13080" tabRatio="849" activeTab="0"/>
  </bookViews>
  <sheets>
    <sheet name="MENU" sheetId="1" r:id="rId1"/>
    <sheet name="INPUT" sheetId="2" r:id="rId2"/>
    <sheet name="LOC" sheetId="3" r:id="rId3"/>
    <sheet name="L1" sheetId="4" r:id="rId4"/>
    <sheet name="L2" sheetId="5" r:id="rId5"/>
    <sheet name="L3" sheetId="6" r:id="rId6"/>
    <sheet name="L4" sheetId="7" r:id="rId7"/>
    <sheet name="L5" sheetId="8" r:id="rId8"/>
    <sheet name="L6" sheetId="9" r:id="rId9"/>
    <sheet name="DL" sheetId="10" r:id="rId10"/>
    <sheet name="PLAN" sheetId="11" r:id="rId11"/>
    <sheet name="RESULTS" sheetId="12" r:id="rId12"/>
    <sheet name="SCMENU" sheetId="13" r:id="rId13"/>
    <sheet name="SC1" sheetId="14" r:id="rId14"/>
    <sheet name="SC2" sheetId="15" r:id="rId15"/>
    <sheet name="SC3" sheetId="16" r:id="rId16"/>
    <sheet name="SC4" sheetId="17" r:id="rId17"/>
    <sheet name="SCTEMP" sheetId="18" r:id="rId18"/>
    <sheet name="SCENCOMP" sheetId="19" r:id="rId19"/>
    <sheet name="SUMMARY1" sheetId="20" r:id="rId20"/>
    <sheet name="CHART1" sheetId="21" r:id="rId21"/>
    <sheet name="CHART2" sheetId="22" r:id="rId22"/>
    <sheet name="CHART3" sheetId="23" r:id="rId23"/>
    <sheet name="CHART4" sheetId="24" r:id="rId24"/>
    <sheet name="CHART5" sheetId="25" r:id="rId25"/>
    <sheet name="CHART6" sheetId="26" r:id="rId26"/>
    <sheet name="CHART7" sheetId="27" r:id="rId27"/>
    <sheet name="CHART8" sheetId="28" r:id="rId28"/>
    <sheet name="CHART9" sheetId="29" r:id="rId29"/>
    <sheet name="REPORT" sheetId="30" r:id="rId30"/>
  </sheets>
  <definedNames>
    <definedName name="InputTable1" localSheetId="3">'L1'!$B$5:$E$16</definedName>
    <definedName name="InputTable1" localSheetId="4">'L2'!$B$5:$E$16</definedName>
    <definedName name="InputTable1" localSheetId="5">'L3'!$B$5:$E$16</definedName>
    <definedName name="InputTable1" localSheetId="6">'L4'!$B$5:$E$16</definedName>
    <definedName name="InputTable1" localSheetId="7">'L5'!$B$5:$E$16</definedName>
    <definedName name="InputTable1" localSheetId="8">'L6'!$B$5:$E$16</definedName>
    <definedName name="InputTable1" localSheetId="2">'LOC'!$B$5:$E$16</definedName>
    <definedName name="InputTable2" localSheetId="3">'L1'!$B$5:$E$16</definedName>
    <definedName name="InputTable2" localSheetId="4">'L2'!$B$5:$E$16</definedName>
    <definedName name="InputTable2" localSheetId="5">'L3'!$B$5:$E$16</definedName>
    <definedName name="InputTable2" localSheetId="6">'L4'!$B$5:$E$16</definedName>
    <definedName name="InputTable2" localSheetId="7">'L5'!$B$5:$E$16</definedName>
    <definedName name="InputTable2" localSheetId="8">'L6'!$B$5:$E$16</definedName>
    <definedName name="InputTable2" localSheetId="2">'LOC'!$B$5:$E$16</definedName>
  </definedNames>
  <calcPr fullCalcOnLoad="1"/>
  <pivotCaches>
    <pivotCache cacheId="1" r:id="rId31"/>
  </pivotCaches>
</workbook>
</file>

<file path=xl/comments5.xml><?xml version="1.0" encoding="utf-8"?>
<comments xmlns="http://schemas.openxmlformats.org/spreadsheetml/2006/main">
  <authors>
    <author>A satisfied Microsoft Office user</author>
  </authors>
  <commentList>
    <comment ref="P25" authorId="0">
      <text>
        <r>
          <rPr>
            <sz val="8"/>
            <rFont val="Tahoma"/>
            <family val="0"/>
          </rPr>
          <t>Blah Blah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P25" authorId="0">
      <text>
        <r>
          <rPr>
            <sz val="8"/>
            <rFont val="Tahoma"/>
            <family val="0"/>
          </rPr>
          <t>Blah Blah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P25" authorId="0">
      <text>
        <r>
          <rPr>
            <sz val="8"/>
            <rFont val="Tahoma"/>
            <family val="0"/>
          </rPr>
          <t>Blah Blah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P25" authorId="0">
      <text>
        <r>
          <rPr>
            <sz val="8"/>
            <rFont val="Tahoma"/>
            <family val="0"/>
          </rPr>
          <t>Blah Blah</t>
        </r>
      </text>
    </comment>
  </commentList>
</comments>
</file>

<file path=xl/sharedStrings.xml><?xml version="1.0" encoding="utf-8"?>
<sst xmlns="http://schemas.openxmlformats.org/spreadsheetml/2006/main" count="1541" uniqueCount="175">
  <si>
    <t>BALANCE OF CARE PLANNING MODEL</t>
  </si>
  <si>
    <t xml:space="preserve">Scenario Menu </t>
  </si>
  <si>
    <t>Definitions and Data</t>
  </si>
  <si>
    <t>Model</t>
  </si>
  <si>
    <t>Scenarios</t>
  </si>
  <si>
    <t>Service Definitions</t>
  </si>
  <si>
    <t>Service Group Definitions</t>
  </si>
  <si>
    <t>Service to Group Assignment</t>
  </si>
  <si>
    <t>Code</t>
  </si>
  <si>
    <t>Description</t>
  </si>
  <si>
    <t>Service Description</t>
  </si>
  <si>
    <t>Unit</t>
  </si>
  <si>
    <t>Annual Factor</t>
  </si>
  <si>
    <t>Annual Unit</t>
  </si>
  <si>
    <t>Conversion Factor</t>
  </si>
  <si>
    <t>Group Code</t>
  </si>
  <si>
    <t>Group Description</t>
  </si>
  <si>
    <t>P1</t>
  </si>
  <si>
    <t>S1</t>
  </si>
  <si>
    <t>G1</t>
  </si>
  <si>
    <t>P2</t>
  </si>
  <si>
    <t>S2</t>
  </si>
  <si>
    <t>G2</t>
  </si>
  <si>
    <t>P3</t>
  </si>
  <si>
    <t>S3</t>
  </si>
  <si>
    <t>G3</t>
  </si>
  <si>
    <t>P4</t>
  </si>
  <si>
    <t>S4</t>
  </si>
  <si>
    <t>G4</t>
  </si>
  <si>
    <t>P5</t>
  </si>
  <si>
    <t>S5</t>
  </si>
  <si>
    <t>G5</t>
  </si>
  <si>
    <t>P6</t>
  </si>
  <si>
    <t>S6</t>
  </si>
  <si>
    <t>G6</t>
  </si>
  <si>
    <t>P7</t>
  </si>
  <si>
    <t>S7</t>
  </si>
  <si>
    <t>G7</t>
  </si>
  <si>
    <t>P8</t>
  </si>
  <si>
    <t>S8</t>
  </si>
  <si>
    <t>G8</t>
  </si>
  <si>
    <t>P9</t>
  </si>
  <si>
    <t>S9</t>
  </si>
  <si>
    <t>G9</t>
  </si>
  <si>
    <t>P10</t>
  </si>
  <si>
    <t>S10</t>
  </si>
  <si>
    <t>G10</t>
  </si>
  <si>
    <t>P11</t>
  </si>
  <si>
    <t>S11</t>
  </si>
  <si>
    <t>G11</t>
  </si>
  <si>
    <t>P12</t>
  </si>
  <si>
    <t>S12</t>
  </si>
  <si>
    <t>P13</t>
  </si>
  <si>
    <t>S13</t>
  </si>
  <si>
    <t>P14</t>
  </si>
  <si>
    <t>S14</t>
  </si>
  <si>
    <t>P15</t>
  </si>
  <si>
    <t>S15</t>
  </si>
  <si>
    <t>P16</t>
  </si>
  <si>
    <t>S16</t>
  </si>
  <si>
    <t>S17</t>
  </si>
  <si>
    <t>S18</t>
  </si>
  <si>
    <t>S19</t>
  </si>
  <si>
    <t>S20</t>
  </si>
  <si>
    <t>example:</t>
  </si>
  <si>
    <t>S21</t>
  </si>
  <si>
    <t>L1</t>
  </si>
  <si>
    <t>Location Definitions</t>
  </si>
  <si>
    <t>Current Location</t>
  </si>
  <si>
    <t>L2</t>
  </si>
  <si>
    <t>L3</t>
  </si>
  <si>
    <t>L4</t>
  </si>
  <si>
    <t>L5</t>
  </si>
  <si>
    <t>L6</t>
  </si>
  <si>
    <t>No.</t>
  </si>
  <si>
    <t>%</t>
  </si>
  <si>
    <t>Current Levels</t>
  </si>
  <si>
    <t xml:space="preserve">Default Location Service Levels </t>
  </si>
  <si>
    <t>Unit Cost:</t>
  </si>
  <si>
    <t>Totals</t>
  </si>
  <si>
    <t>Allocation:</t>
  </si>
  <si>
    <t>Opt 1</t>
  </si>
  <si>
    <t>Opt 2</t>
  </si>
  <si>
    <t>Opt 3</t>
  </si>
  <si>
    <t>Opt 4</t>
  </si>
  <si>
    <t>Opt 5</t>
  </si>
  <si>
    <t>Opt 6</t>
  </si>
  <si>
    <t>Cost</t>
  </si>
  <si>
    <t>Total Cost:</t>
  </si>
  <si>
    <t>Quality Score:</t>
  </si>
  <si>
    <t>Service Units and Cost Summary</t>
  </si>
  <si>
    <t>Service</t>
  </si>
  <si>
    <t>Annual Units</t>
  </si>
  <si>
    <t>Current Units</t>
  </si>
  <si>
    <t>Projected Units</t>
  </si>
  <si>
    <t>Current Cost</t>
  </si>
  <si>
    <t>Projected Cost</t>
  </si>
  <si>
    <t>Total</t>
  </si>
  <si>
    <t>Total Cost</t>
  </si>
  <si>
    <t xml:space="preserve">Weighted Quality: </t>
  </si>
  <si>
    <t>Quality Score</t>
  </si>
  <si>
    <t>Group</t>
  </si>
  <si>
    <t>Current</t>
  </si>
  <si>
    <t>Projected</t>
  </si>
  <si>
    <t>Total Service Usage by Scenario</t>
  </si>
  <si>
    <t>Total Service Costs by Scenario</t>
  </si>
  <si>
    <t>Total Service Group Costs by Scenario</t>
  </si>
  <si>
    <t>Service Group</t>
  </si>
  <si>
    <t>Expenditure by Service/Group</t>
  </si>
  <si>
    <t>Table used for CHART5</t>
  </si>
  <si>
    <t>curr vol</t>
  </si>
  <si>
    <t>GroupName</t>
  </si>
  <si>
    <t>Data</t>
  </si>
  <si>
    <t>Sum of Projected</t>
  </si>
  <si>
    <t>Sum of Current</t>
  </si>
  <si>
    <t>AIDS RESOURCE PLANNING MODEL</t>
  </si>
  <si>
    <t>DATA SUMMARY</t>
  </si>
  <si>
    <t>Table 2: Services</t>
  </si>
  <si>
    <t>Annual Cost</t>
  </si>
  <si>
    <t>Community nurse</t>
  </si>
  <si>
    <t>Physiotherapist</t>
  </si>
  <si>
    <t>Care Assistant</t>
  </si>
  <si>
    <t>OT</t>
  </si>
  <si>
    <t>Geriatrician</t>
  </si>
  <si>
    <t>Rehab asst</t>
  </si>
  <si>
    <t>WTE</t>
  </si>
  <si>
    <t>Hrs</t>
  </si>
  <si>
    <t>Care home EMH</t>
  </si>
  <si>
    <t>Care home (non-EMH)</t>
  </si>
  <si>
    <t>Acute bed</t>
  </si>
  <si>
    <t>Comm hospital bed</t>
  </si>
  <si>
    <t>Days</t>
  </si>
  <si>
    <t>Places</t>
  </si>
  <si>
    <t>Wks</t>
  </si>
  <si>
    <t>Telecare Valley</t>
  </si>
  <si>
    <t>Home with</t>
  </si>
  <si>
    <t>CPN</t>
  </si>
  <si>
    <t>Night sitter</t>
  </si>
  <si>
    <t>Nts</t>
  </si>
  <si>
    <t>Case management - frail older people</t>
  </si>
  <si>
    <t>Beds</t>
  </si>
  <si>
    <t>Social care</t>
  </si>
  <si>
    <t>Community health</t>
  </si>
  <si>
    <t>Acute health</t>
  </si>
  <si>
    <t>Telecare</t>
  </si>
  <si>
    <t>Care Home</t>
  </si>
  <si>
    <t>Other long term care needs</t>
  </si>
  <si>
    <t>Baseline</t>
  </si>
  <si>
    <t>Extra care</t>
  </si>
  <si>
    <t>Avoid adm</t>
  </si>
  <si>
    <t>Care home residents - not EMH</t>
  </si>
  <si>
    <t>Care home residents -  EMH</t>
  </si>
  <si>
    <t>Day care</t>
  </si>
  <si>
    <t>Attends</t>
  </si>
  <si>
    <t>Unsupported at home &gt;65</t>
  </si>
  <si>
    <t>Other low intensity needs</t>
  </si>
  <si>
    <t>Assumed current service inputs; no telecare</t>
  </si>
  <si>
    <t>Extended</t>
  </si>
  <si>
    <t>Results - tables</t>
  </si>
  <si>
    <t>Results - graphs</t>
  </si>
  <si>
    <t>Client Category Definitions</t>
  </si>
  <si>
    <t>No. of Clients:</t>
  </si>
  <si>
    <t>Allocated Clients:</t>
  </si>
  <si>
    <t>Expenditure by Client Type</t>
  </si>
  <si>
    <t>Default Location Client Category Populations</t>
  </si>
  <si>
    <t>Service Units by Client Type</t>
  </si>
  <si>
    <t>Service Costs by Client Type</t>
  </si>
  <si>
    <t>Table 1: Client Summary</t>
  </si>
  <si>
    <t>Current Unit Cost</t>
  </si>
  <si>
    <t>Projected Unit Cost</t>
  </si>
  <si>
    <t>Extra care housing</t>
  </si>
  <si>
    <t>Packages</t>
  </si>
  <si>
    <t>Low invest</t>
  </si>
  <si>
    <t>Limited extension of telecare to target categories</t>
  </si>
  <si>
    <t>Rollout of services to lower dependency groups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</si>
</sst>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£&quot;#,##0"/>
    <numFmt numFmtId="166" formatCode="#,###"/>
    <numFmt numFmtId="167" formatCode="&quot;£&quot;#,###"/>
    <numFmt numFmtId="168" formatCode="&quot;£&quot;#,##0.0;\-&quot;£&quot;#,##0.0"/>
    <numFmt numFmtId="169" formatCode="0.0"/>
    <numFmt numFmtId="170" formatCode="&quot;£&quot;#,##0.0"/>
    <numFmt numFmtId="171" formatCode="0.0%"/>
    <numFmt numFmtId="172" formatCode="0.000%"/>
    <numFmt numFmtId="173" formatCode="&quot;£&quot;#,##0.00"/>
    <numFmt numFmtId="174" formatCode="0.#"/>
    <numFmt numFmtId="175" formatCode="#.#"/>
    <numFmt numFmtId="176" formatCode="#,##0.0_ ;\-#,##0.0\ "/>
    <numFmt numFmtId="177" formatCode="0.00000"/>
    <numFmt numFmtId="178" formatCode="0.0000"/>
    <numFmt numFmtId="179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50"/>
      <name val="Times New Roman"/>
      <family val="1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34"/>
      <name val="HellasArial"/>
      <family val="2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8"/>
      <color indexed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8"/>
      <name val="Arial"/>
      <family val="2"/>
    </font>
    <font>
      <b/>
      <sz val="10"/>
      <name val="Times New Roman"/>
      <family val="1"/>
    </font>
    <font>
      <b/>
      <sz val="8"/>
      <name val="Arial"/>
      <family val="0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Times New Roman"/>
      <family val="1"/>
    </font>
    <font>
      <sz val="7"/>
      <color indexed="12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7"/>
      <name val="Arial"/>
      <family val="0"/>
    </font>
    <font>
      <b/>
      <sz val="7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color indexed="12"/>
      <name val="Arial"/>
      <family val="2"/>
    </font>
    <font>
      <sz val="10"/>
      <name val="System"/>
      <family val="2"/>
    </font>
    <font>
      <sz val="7"/>
      <color indexed="22"/>
      <name val="Arial"/>
      <family val="2"/>
    </font>
    <font>
      <b/>
      <sz val="7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7"/>
      <color indexed="1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5" fontId="0" fillId="0" borderId="0" xfId="0" applyNumberFormat="1" applyBorder="1" applyAlignment="1">
      <alignment/>
    </xf>
    <xf numFmtId="5" fontId="0" fillId="0" borderId="3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22" fontId="7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5" fontId="0" fillId="2" borderId="0" xfId="0" applyNumberFormat="1" applyFill="1" applyAlignment="1">
      <alignment horizontal="right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11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1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Fill="1" applyAlignment="1" applyProtection="1">
      <alignment/>
      <protection locked="0"/>
    </xf>
    <xf numFmtId="0" fontId="10" fillId="0" borderId="17" xfId="0" applyFont="1" applyBorder="1" applyAlignment="1" applyProtection="1">
      <alignment horizontal="right"/>
      <protection hidden="1"/>
    </xf>
    <xf numFmtId="0" fontId="21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19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0" fillId="0" borderId="17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right" wrapText="1"/>
      <protection hidden="1"/>
    </xf>
    <xf numFmtId="0" fontId="10" fillId="2" borderId="0" xfId="0" applyFont="1" applyFill="1" applyAlignment="1" applyProtection="1">
      <alignment wrapText="1"/>
      <protection hidden="1"/>
    </xf>
    <xf numFmtId="0" fontId="10" fillId="0" borderId="17" xfId="0" applyFont="1" applyBorder="1" applyAlignment="1" applyProtection="1">
      <alignment/>
      <protection hidden="1"/>
    </xf>
    <xf numFmtId="0" fontId="0" fillId="2" borderId="0" xfId="0" applyFill="1" applyAlignment="1" applyProtection="1">
      <alignment wrapText="1"/>
      <protection hidden="1"/>
    </xf>
    <xf numFmtId="0" fontId="10" fillId="0" borderId="18" xfId="0" applyFont="1" applyBorder="1" applyAlignment="1" applyProtection="1">
      <alignment/>
      <protection hidden="1"/>
    </xf>
    <xf numFmtId="0" fontId="10" fillId="0" borderId="18" xfId="0" applyFont="1" applyBorder="1" applyAlignment="1" applyProtection="1">
      <alignment horizontal="right"/>
      <protection hidden="1"/>
    </xf>
    <xf numFmtId="1" fontId="10" fillId="0" borderId="18" xfId="0" applyNumberFormat="1" applyFont="1" applyBorder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165" fontId="10" fillId="0" borderId="18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right"/>
      <protection hidden="1"/>
    </xf>
    <xf numFmtId="1" fontId="10" fillId="0" borderId="19" xfId="0" applyNumberFormat="1" applyFont="1" applyBorder="1" applyAlignment="1" applyProtection="1">
      <alignment/>
      <protection hidden="1"/>
    </xf>
    <xf numFmtId="0" fontId="10" fillId="2" borderId="20" xfId="0" applyFont="1" applyFill="1" applyBorder="1" applyAlignment="1" applyProtection="1">
      <alignment/>
      <protection hidden="1"/>
    </xf>
    <xf numFmtId="0" fontId="10" fillId="2" borderId="20" xfId="0" applyFont="1" applyFill="1" applyBorder="1" applyAlignment="1" applyProtection="1">
      <alignment horizontal="right"/>
      <protection hidden="1"/>
    </xf>
    <xf numFmtId="165" fontId="20" fillId="3" borderId="17" xfId="0" applyNumberFormat="1" applyFont="1" applyFill="1" applyBorder="1" applyAlignment="1" applyProtection="1">
      <alignment/>
      <protection hidden="1"/>
    </xf>
    <xf numFmtId="0" fontId="22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10" fillId="0" borderId="17" xfId="0" applyFont="1" applyBorder="1" applyAlignment="1" applyProtection="1">
      <alignment horizontal="left" wrapText="1"/>
      <protection hidden="1"/>
    </xf>
    <xf numFmtId="0" fontId="10" fillId="2" borderId="17" xfId="0" applyFont="1" applyFill="1" applyBorder="1" applyAlignment="1" applyProtection="1">
      <alignment horizontal="right" wrapText="1"/>
      <protection hidden="1"/>
    </xf>
    <xf numFmtId="0" fontId="10" fillId="3" borderId="17" xfId="0" applyFont="1" applyFill="1" applyBorder="1" applyAlignment="1" applyProtection="1">
      <alignment horizontal="right" wrapText="1"/>
      <protection hidden="1"/>
    </xf>
    <xf numFmtId="0" fontId="0" fillId="2" borderId="0" xfId="0" applyFill="1" applyBorder="1" applyAlignment="1" applyProtection="1">
      <alignment horizontal="right" wrapText="1"/>
      <protection hidden="1"/>
    </xf>
    <xf numFmtId="5" fontId="10" fillId="2" borderId="21" xfId="0" applyNumberFormat="1" applyFont="1" applyFill="1" applyBorder="1" applyAlignment="1" applyProtection="1">
      <alignment/>
      <protection hidden="1"/>
    </xf>
    <xf numFmtId="5" fontId="10" fillId="3" borderId="21" xfId="0" applyNumberFormat="1" applyFont="1" applyFill="1" applyBorder="1" applyAlignment="1" applyProtection="1">
      <alignment/>
      <protection hidden="1"/>
    </xf>
    <xf numFmtId="5" fontId="0" fillId="2" borderId="0" xfId="0" applyNumberFormat="1" applyFill="1" applyBorder="1" applyAlignment="1" applyProtection="1">
      <alignment/>
      <protection hidden="1"/>
    </xf>
    <xf numFmtId="165" fontId="10" fillId="0" borderId="19" xfId="0" applyNumberFormat="1" applyFont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1" fontId="0" fillId="2" borderId="20" xfId="0" applyNumberFormat="1" applyFill="1" applyBorder="1" applyAlignment="1" applyProtection="1">
      <alignment/>
      <protection hidden="1"/>
    </xf>
    <xf numFmtId="165" fontId="20" fillId="3" borderId="17" xfId="0" applyNumberFormat="1" applyFont="1" applyFill="1" applyBorder="1" applyAlignment="1" applyProtection="1">
      <alignment/>
      <protection hidden="1"/>
    </xf>
    <xf numFmtId="0" fontId="22" fillId="2" borderId="0" xfId="0" applyFont="1" applyFill="1" applyAlignment="1">
      <alignment/>
    </xf>
    <xf numFmtId="0" fontId="20" fillId="3" borderId="17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 applyProtection="1">
      <alignment horizontal="right"/>
      <protection locked="0"/>
    </xf>
    <xf numFmtId="9" fontId="10" fillId="2" borderId="0" xfId="21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9" fontId="10" fillId="2" borderId="0" xfId="0" applyNumberFormat="1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right"/>
      <protection locked="0"/>
    </xf>
    <xf numFmtId="5" fontId="15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5" fontId="10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1" fontId="15" fillId="2" borderId="0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5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5" fontId="0" fillId="2" borderId="0" xfId="0" applyNumberFormat="1" applyFill="1" applyBorder="1" applyAlignment="1">
      <alignment horizontal="right"/>
    </xf>
    <xf numFmtId="0" fontId="12" fillId="2" borderId="0" xfId="0" applyFont="1" applyFill="1" applyBorder="1" applyAlignment="1">
      <alignment horizontal="centerContinuous" vertical="top"/>
    </xf>
    <xf numFmtId="0" fontId="0" fillId="2" borderId="0" xfId="0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24" fillId="2" borderId="0" xfId="0" applyFont="1" applyFill="1" applyAlignment="1">
      <alignment horizontal="right"/>
    </xf>
    <xf numFmtId="0" fontId="25" fillId="4" borderId="22" xfId="0" applyFont="1" applyFill="1" applyBorder="1" applyAlignment="1" applyProtection="1">
      <alignment horizontal="right"/>
      <protection hidden="1" locked="0"/>
    </xf>
    <xf numFmtId="0" fontId="26" fillId="0" borderId="1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25" fillId="4" borderId="23" xfId="0" applyFont="1" applyFill="1" applyBorder="1" applyAlignment="1" applyProtection="1">
      <alignment horizontal="right"/>
      <protection hidden="1" locked="0"/>
    </xf>
    <xf numFmtId="0" fontId="25" fillId="4" borderId="24" xfId="0" applyFont="1" applyFill="1" applyBorder="1" applyAlignment="1" applyProtection="1">
      <alignment/>
      <protection hidden="1" locked="0"/>
    </xf>
    <xf numFmtId="0" fontId="26" fillId="2" borderId="0" xfId="0" applyFont="1" applyFill="1" applyAlignment="1" applyProtection="1">
      <alignment/>
      <protection hidden="1"/>
    </xf>
    <xf numFmtId="0" fontId="25" fillId="4" borderId="22" xfId="0" applyFont="1" applyFill="1" applyBorder="1" applyAlignment="1" applyProtection="1">
      <alignment/>
      <protection hidden="1" locked="0"/>
    </xf>
    <xf numFmtId="0" fontId="25" fillId="4" borderId="23" xfId="0" applyFont="1" applyFill="1" applyBorder="1" applyAlignment="1" applyProtection="1">
      <alignment/>
      <protection hidden="1" locked="0"/>
    </xf>
    <xf numFmtId="0" fontId="25" fillId="4" borderId="25" xfId="0" applyFont="1" applyFill="1" applyBorder="1" applyAlignment="1" applyProtection="1">
      <alignment/>
      <protection hidden="1" locked="0"/>
    </xf>
    <xf numFmtId="0" fontId="26" fillId="2" borderId="0" xfId="0" applyFont="1" applyFill="1" applyAlignment="1" applyProtection="1">
      <alignment/>
      <protection hidden="1"/>
    </xf>
    <xf numFmtId="0" fontId="27" fillId="2" borderId="0" xfId="0" applyFont="1" applyFill="1" applyAlignment="1" applyProtection="1">
      <alignment/>
      <protection hidden="1"/>
    </xf>
    <xf numFmtId="0" fontId="28" fillId="3" borderId="6" xfId="0" applyFont="1" applyFill="1" applyBorder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8" fillId="3" borderId="7" xfId="0" applyFont="1" applyFill="1" applyBorder="1" applyAlignment="1" applyProtection="1">
      <alignment horizontal="right"/>
      <protection hidden="1"/>
    </xf>
    <xf numFmtId="0" fontId="28" fillId="0" borderId="26" xfId="0" applyFont="1" applyBorder="1" applyAlignment="1" applyProtection="1">
      <alignment horizontal="right"/>
      <protection hidden="1"/>
    </xf>
    <xf numFmtId="0" fontId="29" fillId="2" borderId="0" xfId="0" applyFont="1" applyFill="1" applyAlignment="1" applyProtection="1">
      <alignment horizontal="right"/>
      <protection hidden="1"/>
    </xf>
    <xf numFmtId="0" fontId="28" fillId="3" borderId="17" xfId="0" applyFont="1" applyFill="1" applyBorder="1" applyAlignment="1" applyProtection="1">
      <alignment horizontal="right"/>
      <protection hidden="1"/>
    </xf>
    <xf numFmtId="9" fontId="25" fillId="4" borderId="6" xfId="0" applyNumberFormat="1" applyFont="1" applyFill="1" applyBorder="1" applyAlignment="1" applyProtection="1">
      <alignment/>
      <protection hidden="1" locked="0"/>
    </xf>
    <xf numFmtId="9" fontId="25" fillId="4" borderId="17" xfId="0" applyNumberFormat="1" applyFont="1" applyFill="1" applyBorder="1" applyAlignment="1" applyProtection="1">
      <alignment/>
      <protection hidden="1" locked="0"/>
    </xf>
    <xf numFmtId="9" fontId="30" fillId="3" borderId="19" xfId="0" applyNumberFormat="1" applyFont="1" applyFill="1" applyBorder="1" applyAlignment="1" applyProtection="1">
      <alignment horizontal="right"/>
      <protection hidden="1"/>
    </xf>
    <xf numFmtId="0" fontId="28" fillId="0" borderId="17" xfId="0" applyFont="1" applyBorder="1" applyAlignment="1" applyProtection="1">
      <alignment/>
      <protection hidden="1"/>
    </xf>
    <xf numFmtId="0" fontId="28" fillId="0" borderId="19" xfId="0" applyFont="1" applyBorder="1" applyAlignment="1" applyProtection="1">
      <alignment horizontal="right"/>
      <protection hidden="1"/>
    </xf>
    <xf numFmtId="0" fontId="26" fillId="2" borderId="20" xfId="0" applyFont="1" applyFill="1" applyBorder="1" applyAlignment="1" applyProtection="1">
      <alignment/>
      <protection hidden="1"/>
    </xf>
    <xf numFmtId="0" fontId="29" fillId="2" borderId="20" xfId="0" applyFont="1" applyFill="1" applyBorder="1" applyAlignment="1" applyProtection="1">
      <alignment horizontal="right"/>
      <protection hidden="1"/>
    </xf>
    <xf numFmtId="0" fontId="29" fillId="2" borderId="0" xfId="0" applyFont="1" applyFill="1" applyBorder="1" applyAlignment="1" applyProtection="1">
      <alignment horizontal="right"/>
      <protection hidden="1"/>
    </xf>
    <xf numFmtId="0" fontId="20" fillId="2" borderId="0" xfId="0" applyFont="1" applyFill="1" applyAlignment="1" applyProtection="1">
      <alignment horizontal="right"/>
      <protection hidden="1"/>
    </xf>
    <xf numFmtId="0" fontId="33" fillId="2" borderId="0" xfId="0" applyFont="1" applyFill="1" applyAlignment="1">
      <alignment/>
    </xf>
    <xf numFmtId="0" fontId="23" fillId="5" borderId="6" xfId="0" applyFont="1" applyFill="1" applyBorder="1" applyAlignment="1" applyProtection="1">
      <alignment/>
      <protection hidden="1"/>
    </xf>
    <xf numFmtId="0" fontId="23" fillId="5" borderId="7" xfId="0" applyFont="1" applyFill="1" applyBorder="1" applyAlignment="1" applyProtection="1">
      <alignment/>
      <protection hidden="1"/>
    </xf>
    <xf numFmtId="0" fontId="23" fillId="5" borderId="8" xfId="0" applyFont="1" applyFill="1" applyBorder="1" applyAlignment="1" applyProtection="1">
      <alignment/>
      <protection hidden="1"/>
    </xf>
    <xf numFmtId="9" fontId="28" fillId="0" borderId="17" xfId="0" applyNumberFormat="1" applyFont="1" applyBorder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167" fontId="28" fillId="3" borderId="17" xfId="0" applyNumberFormat="1" applyFont="1" applyFill="1" applyBorder="1" applyAlignment="1" applyProtection="1">
      <alignment/>
      <protection hidden="1"/>
    </xf>
    <xf numFmtId="167" fontId="26" fillId="0" borderId="18" xfId="0" applyNumberFormat="1" applyFont="1" applyBorder="1" applyAlignment="1" applyProtection="1">
      <alignment/>
      <protection hidden="1"/>
    </xf>
    <xf numFmtId="167" fontId="28" fillId="0" borderId="17" xfId="0" applyNumberFormat="1" applyFont="1" applyBorder="1" applyAlignment="1" applyProtection="1">
      <alignment/>
      <protection hidden="1"/>
    </xf>
    <xf numFmtId="9" fontId="25" fillId="4" borderId="17" xfId="0" applyNumberFormat="1" applyFont="1" applyFill="1" applyBorder="1" applyAlignment="1" applyProtection="1">
      <alignment/>
      <protection hidden="1" locked="0"/>
    </xf>
    <xf numFmtId="0" fontId="35" fillId="4" borderId="6" xfId="0" applyFont="1" applyFill="1" applyBorder="1" applyAlignment="1" applyProtection="1">
      <alignment horizontal="right"/>
      <protection locked="0"/>
    </xf>
    <xf numFmtId="0" fontId="31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36" fillId="2" borderId="0" xfId="0" applyFont="1" applyFill="1" applyAlignment="1">
      <alignment/>
    </xf>
    <xf numFmtId="5" fontId="20" fillId="2" borderId="17" xfId="0" applyNumberFormat="1" applyFont="1" applyFill="1" applyBorder="1" applyAlignment="1" applyProtection="1">
      <alignment/>
      <protection hidden="1"/>
    </xf>
    <xf numFmtId="5" fontId="20" fillId="3" borderId="17" xfId="0" applyNumberFormat="1" applyFont="1" applyFill="1" applyBorder="1" applyAlignment="1" applyProtection="1">
      <alignment/>
      <protection hidden="1"/>
    </xf>
    <xf numFmtId="0" fontId="37" fillId="2" borderId="0" xfId="0" applyFont="1" applyFill="1" applyBorder="1" applyAlignment="1">
      <alignment horizontal="center" vertical="top"/>
    </xf>
    <xf numFmtId="0" fontId="36" fillId="2" borderId="0" xfId="0" applyFont="1" applyFill="1" applyAlignment="1">
      <alignment/>
    </xf>
    <xf numFmtId="0" fontId="36" fillId="2" borderId="0" xfId="0" applyFont="1" applyFill="1" applyBorder="1" applyAlignment="1">
      <alignment/>
    </xf>
    <xf numFmtId="0" fontId="36" fillId="2" borderId="0" xfId="0" applyFont="1" applyFill="1" applyAlignment="1">
      <alignment horizontal="left"/>
    </xf>
    <xf numFmtId="5" fontId="36" fillId="2" borderId="0" xfId="0" applyNumberFormat="1" applyFont="1" applyFill="1" applyAlignment="1">
      <alignment horizontal="right"/>
    </xf>
    <xf numFmtId="0" fontId="36" fillId="2" borderId="0" xfId="0" applyFont="1" applyFill="1" applyAlignment="1">
      <alignment horizontal="right"/>
    </xf>
    <xf numFmtId="0" fontId="39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right"/>
    </xf>
    <xf numFmtId="0" fontId="36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right" vertical="center" wrapText="1"/>
    </xf>
    <xf numFmtId="5" fontId="17" fillId="2" borderId="0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right"/>
      <protection locked="0"/>
    </xf>
    <xf numFmtId="5" fontId="17" fillId="2" borderId="0" xfId="0" applyNumberFormat="1" applyFont="1" applyFill="1" applyBorder="1" applyAlignment="1" applyProtection="1">
      <alignment horizontal="right"/>
      <protection locked="0"/>
    </xf>
    <xf numFmtId="0" fontId="40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5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left"/>
    </xf>
    <xf numFmtId="5" fontId="36" fillId="2" borderId="0" xfId="0" applyNumberFormat="1" applyFont="1" applyFill="1" applyBorder="1" applyAlignment="1">
      <alignment horizontal="right"/>
    </xf>
    <xf numFmtId="0" fontId="24" fillId="2" borderId="0" xfId="0" applyFont="1" applyFill="1" applyAlignment="1">
      <alignment/>
    </xf>
    <xf numFmtId="171" fontId="28" fillId="0" borderId="17" xfId="0" applyNumberFormat="1" applyFont="1" applyBorder="1" applyAlignment="1" applyProtection="1">
      <alignment/>
      <protection hidden="1"/>
    </xf>
    <xf numFmtId="171" fontId="20" fillId="3" borderId="17" xfId="0" applyNumberFormat="1" applyFont="1" applyFill="1" applyBorder="1" applyAlignment="1" applyProtection="1">
      <alignment/>
      <protection hidden="1"/>
    </xf>
    <xf numFmtId="169" fontId="10" fillId="2" borderId="21" xfId="0" applyNumberFormat="1" applyFont="1" applyFill="1" applyBorder="1" applyAlignment="1" applyProtection="1">
      <alignment/>
      <protection hidden="1"/>
    </xf>
    <xf numFmtId="169" fontId="17" fillId="3" borderId="21" xfId="0" applyNumberFormat="1" applyFont="1" applyFill="1" applyBorder="1" applyAlignment="1" applyProtection="1">
      <alignment/>
      <protection hidden="1"/>
    </xf>
    <xf numFmtId="169" fontId="10" fillId="0" borderId="18" xfId="0" applyNumberFormat="1" applyFont="1" applyBorder="1" applyAlignment="1" applyProtection="1">
      <alignment/>
      <protection hidden="1"/>
    </xf>
    <xf numFmtId="0" fontId="41" fillId="2" borderId="0" xfId="0" applyFont="1" applyFill="1" applyAlignment="1" applyProtection="1">
      <alignment/>
      <protection hidden="1"/>
    </xf>
    <xf numFmtId="169" fontId="10" fillId="2" borderId="0" xfId="0" applyNumberFormat="1" applyFont="1" applyFill="1" applyAlignment="1" applyProtection="1">
      <alignment/>
      <protection hidden="1"/>
    </xf>
    <xf numFmtId="0" fontId="25" fillId="4" borderId="21" xfId="0" applyFont="1" applyFill="1" applyBorder="1" applyAlignment="1" applyProtection="1">
      <alignment horizontal="left"/>
      <protection locked="0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right" vertical="center" wrapText="1"/>
    </xf>
    <xf numFmtId="5" fontId="26" fillId="0" borderId="17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/>
    </xf>
    <xf numFmtId="0" fontId="25" fillId="4" borderId="21" xfId="0" applyFont="1" applyFill="1" applyBorder="1" applyAlignment="1" applyProtection="1">
      <alignment horizontal="right"/>
      <protection locked="0"/>
    </xf>
    <xf numFmtId="0" fontId="26" fillId="0" borderId="18" xfId="0" applyFont="1" applyBorder="1" applyAlignment="1">
      <alignment/>
    </xf>
    <xf numFmtId="173" fontId="25" fillId="4" borderId="21" xfId="0" applyNumberFormat="1" applyFont="1" applyFill="1" applyBorder="1" applyAlignment="1" applyProtection="1">
      <alignment horizontal="right"/>
      <protection locked="0"/>
    </xf>
    <xf numFmtId="0" fontId="25" fillId="4" borderId="21" xfId="0" applyNumberFormat="1" applyFont="1" applyFill="1" applyBorder="1" applyAlignment="1" applyProtection="1">
      <alignment horizontal="right"/>
      <protection locked="0"/>
    </xf>
    <xf numFmtId="0" fontId="26" fillId="0" borderId="19" xfId="0" applyFont="1" applyBorder="1" applyAlignment="1">
      <alignment/>
    </xf>
    <xf numFmtId="0" fontId="25" fillId="4" borderId="28" xfId="0" applyFont="1" applyFill="1" applyBorder="1" applyAlignment="1" applyProtection="1">
      <alignment horizontal="left"/>
      <protection locked="0"/>
    </xf>
    <xf numFmtId="0" fontId="25" fillId="4" borderId="28" xfId="0" applyFont="1" applyFill="1" applyBorder="1" applyAlignment="1" applyProtection="1">
      <alignment horizontal="right"/>
      <protection locked="0"/>
    </xf>
    <xf numFmtId="173" fontId="25" fillId="4" borderId="28" xfId="0" applyNumberFormat="1" applyFont="1" applyFill="1" applyBorder="1" applyAlignment="1" applyProtection="1">
      <alignment horizontal="right"/>
      <protection locked="0"/>
    </xf>
    <xf numFmtId="0" fontId="25" fillId="4" borderId="28" xfId="0" applyNumberFormat="1" applyFont="1" applyFill="1" applyBorder="1" applyAlignment="1" applyProtection="1">
      <alignment horizontal="right"/>
      <protection locked="0"/>
    </xf>
    <xf numFmtId="0" fontId="27" fillId="2" borderId="0" xfId="0" applyFont="1" applyFill="1" applyAlignment="1">
      <alignment/>
    </xf>
    <xf numFmtId="0" fontId="26" fillId="2" borderId="0" xfId="0" applyFont="1" applyFill="1" applyAlignment="1">
      <alignment horizontal="left"/>
    </xf>
    <xf numFmtId="5" fontId="26" fillId="2" borderId="0" xfId="0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right"/>
      <protection locked="0"/>
    </xf>
    <xf numFmtId="5" fontId="25" fillId="0" borderId="0" xfId="0" applyNumberFormat="1" applyFont="1" applyBorder="1" applyAlignment="1" applyProtection="1">
      <alignment horizontal="right"/>
      <protection locked="0"/>
    </xf>
    <xf numFmtId="0" fontId="26" fillId="0" borderId="17" xfId="0" applyFont="1" applyBorder="1" applyAlignment="1">
      <alignment vertical="center" wrapText="1"/>
    </xf>
    <xf numFmtId="0" fontId="26" fillId="0" borderId="29" xfId="0" applyFont="1" applyBorder="1" applyAlignment="1">
      <alignment/>
    </xf>
    <xf numFmtId="0" fontId="42" fillId="4" borderId="30" xfId="0" applyFont="1" applyFill="1" applyBorder="1" applyAlignment="1" applyProtection="1">
      <alignment horizontal="left"/>
      <protection locked="0"/>
    </xf>
    <xf numFmtId="0" fontId="26" fillId="0" borderId="1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42" fillId="4" borderId="31" xfId="0" applyFont="1" applyFill="1" applyBorder="1" applyAlignment="1" applyProtection="1">
      <alignment horizontal="left"/>
      <protection locked="0"/>
    </xf>
    <xf numFmtId="0" fontId="25" fillId="4" borderId="30" xfId="0" applyFont="1" applyFill="1" applyBorder="1" applyAlignment="1" applyProtection="1">
      <alignment horizontal="left"/>
      <protection locked="0"/>
    </xf>
    <xf numFmtId="0" fontId="25" fillId="4" borderId="31" xfId="0" applyFont="1" applyFill="1" applyBorder="1" applyAlignment="1" applyProtection="1">
      <alignment horizontal="left"/>
      <protection locked="0"/>
    </xf>
    <xf numFmtId="0" fontId="25" fillId="4" borderId="32" xfId="0" applyFont="1" applyFill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31" fillId="3" borderId="17" xfId="0" applyFont="1" applyFill="1" applyBorder="1" applyAlignment="1">
      <alignment vertical="center" wrapText="1"/>
    </xf>
    <xf numFmtId="0" fontId="31" fillId="3" borderId="17" xfId="0" applyFont="1" applyFill="1" applyBorder="1" applyAlignment="1">
      <alignment horizontal="right" vertical="center" wrapText="1"/>
    </xf>
    <xf numFmtId="0" fontId="31" fillId="2" borderId="0" xfId="0" applyFont="1" applyFill="1" applyAlignment="1">
      <alignment/>
    </xf>
    <xf numFmtId="0" fontId="31" fillId="2" borderId="0" xfId="0" applyFont="1" applyFill="1" applyAlignment="1">
      <alignment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/>
    </xf>
    <xf numFmtId="0" fontId="31" fillId="3" borderId="1" xfId="0" applyFont="1" applyFill="1" applyBorder="1" applyAlignment="1">
      <alignment horizontal="left"/>
    </xf>
    <xf numFmtId="0" fontId="31" fillId="3" borderId="18" xfId="0" applyFont="1" applyFill="1" applyBorder="1" applyAlignment="1">
      <alignment horizontal="right"/>
    </xf>
    <xf numFmtId="0" fontId="31" fillId="3" borderId="29" xfId="0" applyFont="1" applyFill="1" applyBorder="1" applyAlignment="1">
      <alignment/>
    </xf>
    <xf numFmtId="0" fontId="31" fillId="3" borderId="18" xfId="0" applyFont="1" applyFill="1" applyBorder="1" applyAlignment="1">
      <alignment/>
    </xf>
    <xf numFmtId="0" fontId="31" fillId="3" borderId="1" xfId="0" applyFont="1" applyFill="1" applyBorder="1" applyAlignment="1">
      <alignment/>
    </xf>
    <xf numFmtId="0" fontId="31" fillId="3" borderId="19" xfId="0" applyFont="1" applyFill="1" applyBorder="1" applyAlignment="1">
      <alignment/>
    </xf>
    <xf numFmtId="0" fontId="31" fillId="3" borderId="2" xfId="0" applyFont="1" applyFill="1" applyBorder="1" applyAlignment="1">
      <alignment horizontal="left"/>
    </xf>
    <xf numFmtId="0" fontId="34" fillId="2" borderId="0" xfId="0" applyFont="1" applyFill="1" applyAlignment="1" applyProtection="1">
      <alignment/>
      <protection locked="0"/>
    </xf>
    <xf numFmtId="0" fontId="30" fillId="3" borderId="17" xfId="0" applyFont="1" applyFill="1" applyBorder="1" applyAlignment="1" applyProtection="1">
      <alignment horizontal="right"/>
      <protection hidden="1"/>
    </xf>
    <xf numFmtId="0" fontId="31" fillId="2" borderId="0" xfId="0" applyFont="1" applyFill="1" applyAlignment="1">
      <alignment horizontal="right"/>
    </xf>
    <xf numFmtId="0" fontId="31" fillId="2" borderId="0" xfId="0" applyFont="1" applyFill="1" applyAlignment="1" applyProtection="1">
      <alignment/>
      <protection locked="0"/>
    </xf>
    <xf numFmtId="0" fontId="31" fillId="3" borderId="2" xfId="0" applyFont="1" applyFill="1" applyBorder="1" applyAlignment="1">
      <alignment/>
    </xf>
    <xf numFmtId="0" fontId="31" fillId="3" borderId="19" xfId="0" applyFont="1" applyFill="1" applyBorder="1" applyAlignment="1">
      <alignment horizontal="right"/>
    </xf>
    <xf numFmtId="0" fontId="26" fillId="0" borderId="17" xfId="0" applyFont="1" applyBorder="1" applyAlignment="1">
      <alignment horizontal="right" vertical="center" wrapText="1"/>
    </xf>
    <xf numFmtId="0" fontId="26" fillId="2" borderId="0" xfId="0" applyFont="1" applyFill="1" applyAlignment="1">
      <alignment vertical="center" wrapText="1"/>
    </xf>
    <xf numFmtId="0" fontId="26" fillId="0" borderId="1" xfId="0" applyFont="1" applyBorder="1" applyAlignment="1">
      <alignment horizontal="left"/>
    </xf>
    <xf numFmtId="0" fontId="42" fillId="4" borderId="30" xfId="0" applyFont="1" applyFill="1" applyBorder="1" applyAlignment="1" applyProtection="1">
      <alignment horizontal="right"/>
      <protection locked="0"/>
    </xf>
    <xf numFmtId="9" fontId="26" fillId="0" borderId="26" xfId="21" applyFont="1" applyBorder="1" applyAlignment="1" applyProtection="1">
      <alignment horizontal="right"/>
      <protection hidden="1"/>
    </xf>
    <xf numFmtId="0" fontId="26" fillId="2" borderId="0" xfId="0" applyFont="1" applyFill="1" applyAlignment="1">
      <alignment/>
    </xf>
    <xf numFmtId="0" fontId="25" fillId="4" borderId="30" xfId="0" applyFont="1" applyFill="1" applyBorder="1" applyAlignment="1" applyProtection="1">
      <alignment horizontal="right"/>
      <protection locked="0"/>
    </xf>
    <xf numFmtId="9" fontId="26" fillId="0" borderId="4" xfId="21" applyFont="1" applyBorder="1" applyAlignment="1" applyProtection="1">
      <alignment horizontal="right"/>
      <protection hidden="1"/>
    </xf>
    <xf numFmtId="1" fontId="25" fillId="4" borderId="30" xfId="0" applyNumberFormat="1" applyFont="1" applyFill="1" applyBorder="1" applyAlignment="1" applyProtection="1">
      <alignment horizontal="right"/>
      <protection locked="0"/>
    </xf>
    <xf numFmtId="0" fontId="25" fillId="4" borderId="30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Border="1" applyAlignment="1">
      <alignment horizontal="left"/>
    </xf>
    <xf numFmtId="0" fontId="26" fillId="0" borderId="17" xfId="0" applyFont="1" applyBorder="1" applyAlignment="1" applyProtection="1">
      <alignment horizontal="right"/>
      <protection hidden="1"/>
    </xf>
    <xf numFmtId="9" fontId="26" fillId="0" borderId="8" xfId="0" applyNumberFormat="1" applyFont="1" applyBorder="1" applyAlignment="1" applyProtection="1">
      <alignment horizontal="right"/>
      <protection hidden="1"/>
    </xf>
    <xf numFmtId="0" fontId="26" fillId="2" borderId="0" xfId="0" applyFont="1" applyFill="1" applyAlignment="1">
      <alignment horizontal="right"/>
    </xf>
    <xf numFmtId="0" fontId="26" fillId="2" borderId="0" xfId="0" applyFont="1" applyFill="1" applyAlignment="1" applyProtection="1">
      <alignment/>
      <protection locked="0"/>
    </xf>
    <xf numFmtId="0" fontId="25" fillId="4" borderId="31" xfId="0" applyFont="1" applyFill="1" applyBorder="1" applyAlignment="1" applyProtection="1">
      <alignment horizontal="right"/>
      <protection locked="0"/>
    </xf>
    <xf numFmtId="0" fontId="26" fillId="0" borderId="19" xfId="0" applyFont="1" applyBorder="1" applyAlignment="1">
      <alignment horizontal="left"/>
    </xf>
    <xf numFmtId="0" fontId="26" fillId="2" borderId="0" xfId="0" applyFont="1" applyFill="1" applyAlignment="1">
      <alignment horizontal="left"/>
    </xf>
    <xf numFmtId="1" fontId="30" fillId="3" borderId="19" xfId="0" applyNumberFormat="1" applyFont="1" applyFill="1" applyBorder="1" applyAlignment="1" applyProtection="1">
      <alignment horizontal="right"/>
      <protection hidden="1"/>
    </xf>
    <xf numFmtId="1" fontId="26" fillId="2" borderId="0" xfId="0" applyNumberFormat="1" applyFont="1" applyFill="1" applyAlignment="1" applyProtection="1">
      <alignment/>
      <protection hidden="1"/>
    </xf>
    <xf numFmtId="1" fontId="29" fillId="2" borderId="0" xfId="0" applyNumberFormat="1" applyFont="1" applyFill="1" applyAlignment="1" applyProtection="1">
      <alignment horizontal="right"/>
      <protection hidden="1"/>
    </xf>
    <xf numFmtId="1" fontId="0" fillId="2" borderId="0" xfId="0" applyNumberFormat="1" applyFill="1" applyAlignment="1">
      <alignment/>
    </xf>
    <xf numFmtId="1" fontId="31" fillId="3" borderId="6" xfId="0" applyNumberFormat="1" applyFont="1" applyFill="1" applyBorder="1" applyAlignment="1" applyProtection="1">
      <alignment horizontal="right"/>
      <protection hidden="1"/>
    </xf>
    <xf numFmtId="0" fontId="19" fillId="2" borderId="0" xfId="0" applyFont="1" applyFill="1" applyAlignment="1" applyProtection="1">
      <alignment horizontal="right"/>
      <protection hidden="1"/>
    </xf>
    <xf numFmtId="171" fontId="20" fillId="3" borderId="17" xfId="0" applyNumberFormat="1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 applyProtection="1">
      <alignment horizontal="right"/>
      <protection/>
    </xf>
    <xf numFmtId="0" fontId="24" fillId="2" borderId="0" xfId="0" applyFont="1" applyFill="1" applyAlignment="1">
      <alignment horizontal="centerContinuous"/>
    </xf>
    <xf numFmtId="0" fontId="25" fillId="4" borderId="21" xfId="0" applyFont="1" applyFill="1" applyBorder="1" applyAlignment="1" applyProtection="1" quotePrefix="1">
      <alignment horizontal="right"/>
      <protection locked="0"/>
    </xf>
    <xf numFmtId="0" fontId="0" fillId="0" borderId="9" xfId="0" applyBorder="1" applyAlignment="1">
      <alignment/>
    </xf>
    <xf numFmtId="1" fontId="42" fillId="4" borderId="30" xfId="0" applyNumberFormat="1" applyFont="1" applyFill="1" applyBorder="1" applyAlignment="1" applyProtection="1">
      <alignment horizontal="right"/>
      <protection locked="0"/>
    </xf>
    <xf numFmtId="1" fontId="26" fillId="0" borderId="17" xfId="0" applyNumberFormat="1" applyFont="1" applyBorder="1" applyAlignment="1" applyProtection="1">
      <alignment horizontal="right"/>
      <protection hidden="1"/>
    </xf>
    <xf numFmtId="1" fontId="28" fillId="0" borderId="26" xfId="0" applyNumberFormat="1" applyFont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chartsheet" Target="chartsheets/sheet1.xml" /><Relationship Id="rId22" Type="http://schemas.openxmlformats.org/officeDocument/2006/relationships/chartsheet" Target="chartsheets/sheet2.xml" /><Relationship Id="rId23" Type="http://schemas.openxmlformats.org/officeDocument/2006/relationships/chartsheet" Target="chartsheets/sheet3.xml" /><Relationship Id="rId24" Type="http://schemas.openxmlformats.org/officeDocument/2006/relationships/chartsheet" Target="chartsheets/sheet4.xml" /><Relationship Id="rId25" Type="http://schemas.openxmlformats.org/officeDocument/2006/relationships/chartsheet" Target="chartsheets/sheet5.xml" /><Relationship Id="rId26" Type="http://schemas.openxmlformats.org/officeDocument/2006/relationships/chartsheet" Target="chartsheets/sheet6.xml" /><Relationship Id="rId27" Type="http://schemas.openxmlformats.org/officeDocument/2006/relationships/chartsheet" Target="chartsheets/sheet7.xml" /><Relationship Id="rId28" Type="http://schemas.openxmlformats.org/officeDocument/2006/relationships/chartsheet" Target="chartsheets/sheet8.xml" /><Relationship Id="rId29" Type="http://schemas.openxmlformats.org/officeDocument/2006/relationships/chartsheet" Target="chartsheets/sheet9.xml" /><Relationship Id="rId30" Type="http://schemas.openxmlformats.org/officeDocument/2006/relationships/worksheet" Target="worksheets/sheet21.xml" /><Relationship Id="rId31" Type="http://schemas.openxmlformats.org/officeDocument/2006/relationships/pivotCacheDefinition" Target="pivotCache/pivotCacheDefinition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Client Population by 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21375"/>
          <c:w val="0.8095"/>
          <c:h val="0.64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'L1'!$B$4:$B$9</c:f>
              <c:strCache>
                <c:ptCount val="6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</c:strCache>
            </c:strRef>
          </c:cat>
          <c:val>
            <c:numRef>
              <c:f>'L1'!$D$4:$D$9</c:f>
              <c:numCache>
                <c:ptCount val="6"/>
                <c:pt idx="0">
                  <c:v>1123.8</c:v>
                </c:pt>
                <c:pt idx="1">
                  <c:v>218.33333333333334</c:v>
                </c:pt>
                <c:pt idx="2">
                  <c:v>550</c:v>
                </c:pt>
                <c:pt idx="3">
                  <c:v>550</c:v>
                </c:pt>
                <c:pt idx="4">
                  <c:v>1300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5"/>
          <c:y val="0.21875"/>
          <c:w val="0.306"/>
          <c:h val="0.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REPORT!$B$6:$B$17</c:f>
              <c:numCache>
                <c:ptCount val="12"/>
              </c:numCache>
            </c:numRef>
          </c:cat>
          <c:val>
            <c:numRef>
              <c:f>REPORT!$C$6:$C$17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Client Population by 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9"/>
          <c:w val="0.810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'L1'!$B$4:$B$9</c:f>
              <c:strCache>
                <c:ptCount val="6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</c:strCache>
            </c:strRef>
          </c:cat>
          <c:val>
            <c:numRef>
              <c:f>'L1'!$C$4:$C$9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'L1'!$B$4:$B$9</c:f>
              <c:strCache>
                <c:ptCount val="6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</c:strCache>
            </c:strRef>
          </c:cat>
          <c:val>
            <c:numRef>
              <c:f>'L1'!$D$4:$D$9</c:f>
              <c:numCache>
                <c:ptCount val="6"/>
                <c:pt idx="0">
                  <c:v>1123.8</c:v>
                </c:pt>
                <c:pt idx="1">
                  <c:v>218.33333333333334</c:v>
                </c:pt>
                <c:pt idx="2">
                  <c:v>550</c:v>
                </c:pt>
                <c:pt idx="3">
                  <c:v>550</c:v>
                </c:pt>
                <c:pt idx="4">
                  <c:v>1300</c:v>
                </c:pt>
                <c:pt idx="5">
                  <c:v>0</c:v>
                </c:pt>
              </c:numCache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Client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0"/>
        <c:lblOffset val="100"/>
        <c:noMultiLvlLbl val="0"/>
      </c:catAx>
      <c:valAx>
        <c:axId val="3823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0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Expenditure by Client 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725"/>
          <c:w val="0.6735"/>
          <c:h val="0.7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SUMMARY1!$A$3:$A$8</c:f>
              <c:strCache>
                <c:ptCount val="6"/>
                <c:pt idx="0">
                  <c:v>Care home residents - not EMH</c:v>
                </c:pt>
                <c:pt idx="1">
                  <c:v>Care home residents -  EMH</c:v>
                </c:pt>
                <c:pt idx="2">
                  <c:v>Case management - frail older people</c:v>
                </c:pt>
                <c:pt idx="3">
                  <c:v>Other long term care needs</c:v>
                </c:pt>
                <c:pt idx="4">
                  <c:v>Other low intensity needs</c:v>
                </c:pt>
                <c:pt idx="5">
                  <c:v>Unsupported at home &gt;65</c:v>
                </c:pt>
              </c:strCache>
            </c:strRef>
          </c:cat>
          <c:val>
            <c:numRef>
              <c:f>SUMMARY1!$B$3:$B$8</c:f>
              <c:numCache>
                <c:ptCount val="6"/>
                <c:pt idx="0">
                  <c:v>20826598.74</c:v>
                </c:pt>
                <c:pt idx="1">
                  <c:v>4567983.100000001</c:v>
                </c:pt>
                <c:pt idx="2">
                  <c:v>12033450</c:v>
                </c:pt>
                <c:pt idx="3">
                  <c:v>2795276</c:v>
                </c:pt>
                <c:pt idx="4">
                  <c:v>2249000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09225"/>
          <c:w val="0.152"/>
          <c:h val="0.39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and Projected Expenditure by Service </a:t>
            </a:r>
          </a:p>
        </c:rich>
      </c:tx>
      <c:layout>
        <c:manualLayout>
          <c:xMode val="factor"/>
          <c:yMode val="factor"/>
          <c:x val="0.030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85"/>
          <c:w val="0.941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SUMMARY1!$E$2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SUMMARY1!$D$3:$D$17</c:f>
              <c:strCache>
                <c:ptCount val="15"/>
                <c:pt idx="0">
                  <c:v>Community nurse</c:v>
                </c:pt>
                <c:pt idx="1">
                  <c:v>Physiotherapist</c:v>
                </c:pt>
                <c:pt idx="2">
                  <c:v>Care Assistant</c:v>
                </c:pt>
                <c:pt idx="3">
                  <c:v>OT</c:v>
                </c:pt>
                <c:pt idx="4">
                  <c:v>Geriatrician</c:v>
                </c:pt>
                <c:pt idx="5">
                  <c:v>Rehab asst</c:v>
                </c:pt>
                <c:pt idx="6">
                  <c:v>Care home EMH</c:v>
                </c:pt>
                <c:pt idx="7">
                  <c:v>Care home (non-EMH)</c:v>
                </c:pt>
                <c:pt idx="8">
                  <c:v>Acute bed</c:v>
                </c:pt>
                <c:pt idx="9">
                  <c:v>Comm hospital bed</c:v>
                </c:pt>
                <c:pt idx="10">
                  <c:v>Telecare</c:v>
                </c:pt>
                <c:pt idx="11">
                  <c:v>CPN</c:v>
                </c:pt>
                <c:pt idx="12">
                  <c:v>Night sitter</c:v>
                </c:pt>
                <c:pt idx="13">
                  <c:v>Extra care housing</c:v>
                </c:pt>
                <c:pt idx="14">
                  <c:v>Day care</c:v>
                </c:pt>
              </c:strCache>
            </c:strRef>
          </c:cat>
          <c:val>
            <c:numRef>
              <c:f>SUMMARY1!$E$3:$E$17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SUMMARY1!$F$2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SUMMARY1!$D$3:$D$17</c:f>
              <c:strCache>
                <c:ptCount val="15"/>
                <c:pt idx="0">
                  <c:v>Community nurse</c:v>
                </c:pt>
                <c:pt idx="1">
                  <c:v>Physiotherapist</c:v>
                </c:pt>
                <c:pt idx="2">
                  <c:v>Care Assistant</c:v>
                </c:pt>
                <c:pt idx="3">
                  <c:v>OT</c:v>
                </c:pt>
                <c:pt idx="4">
                  <c:v>Geriatrician</c:v>
                </c:pt>
                <c:pt idx="5">
                  <c:v>Rehab asst</c:v>
                </c:pt>
                <c:pt idx="6">
                  <c:v>Care home EMH</c:v>
                </c:pt>
                <c:pt idx="7">
                  <c:v>Care home (non-EMH)</c:v>
                </c:pt>
                <c:pt idx="8">
                  <c:v>Acute bed</c:v>
                </c:pt>
                <c:pt idx="9">
                  <c:v>Comm hospital bed</c:v>
                </c:pt>
                <c:pt idx="10">
                  <c:v>Telecare</c:v>
                </c:pt>
                <c:pt idx="11">
                  <c:v>CPN</c:v>
                </c:pt>
                <c:pt idx="12">
                  <c:v>Night sitter</c:v>
                </c:pt>
                <c:pt idx="13">
                  <c:v>Extra care housing</c:v>
                </c:pt>
                <c:pt idx="14">
                  <c:v>Day care</c:v>
                </c:pt>
              </c:strCache>
            </c:strRef>
          </c:cat>
          <c:val>
            <c:numRef>
              <c:f>SUMMARY1!$F$3:$F$17</c:f>
              <c:numCache>
                <c:ptCount val="15"/>
                <c:pt idx="0">
                  <c:v>694.375</c:v>
                </c:pt>
                <c:pt idx="1">
                  <c:v>6.874999999999999</c:v>
                </c:pt>
                <c:pt idx="2">
                  <c:v>16297.393493333333</c:v>
                </c:pt>
                <c:pt idx="3">
                  <c:v>289.717</c:v>
                </c:pt>
                <c:pt idx="4">
                  <c:v>0</c:v>
                </c:pt>
                <c:pt idx="5">
                  <c:v>0</c:v>
                </c:pt>
                <c:pt idx="6">
                  <c:v>3956.6366666666668</c:v>
                </c:pt>
                <c:pt idx="7">
                  <c:v>14889.900479999998</c:v>
                </c:pt>
                <c:pt idx="8">
                  <c:v>4158</c:v>
                </c:pt>
                <c:pt idx="9">
                  <c:v>0</c:v>
                </c:pt>
                <c:pt idx="10">
                  <c:v>674.6142</c:v>
                </c:pt>
                <c:pt idx="11">
                  <c:v>0</c:v>
                </c:pt>
                <c:pt idx="12">
                  <c:v>19.65</c:v>
                </c:pt>
                <c:pt idx="13">
                  <c:v>1485.146</c:v>
                </c:pt>
                <c:pt idx="14">
                  <c:v>0</c:v>
                </c:pt>
              </c:numCache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79268"/>
        <c:crosses val="autoZero"/>
        <c:auto val="0"/>
        <c:lblOffset val="100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Cost (£'000)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525"/>
          <c:y val="0"/>
          <c:w val="0.0975"/>
          <c:h val="0.0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&amp; Projected Cost by Service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85"/>
          <c:w val="0.8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SUMMARY1!$O$2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SUMMARY1!$N$3:$N$7</c:f>
              <c:strCache>
                <c:ptCount val="5"/>
                <c:pt idx="0">
                  <c:v>Social care</c:v>
                </c:pt>
                <c:pt idx="1">
                  <c:v>Community health</c:v>
                </c:pt>
                <c:pt idx="2">
                  <c:v>Acute health</c:v>
                </c:pt>
                <c:pt idx="3">
                  <c:v>Telecare</c:v>
                </c:pt>
                <c:pt idx="4">
                  <c:v>Care Home</c:v>
                </c:pt>
              </c:strCache>
            </c:strRef>
          </c:cat>
          <c:val>
            <c:numRef>
              <c:f>SUMMARY1!$O$3:$O$7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SUMMARY1!$P$2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SUMMARY1!$N$3:$N$7</c:f>
              <c:strCache>
                <c:ptCount val="5"/>
                <c:pt idx="0">
                  <c:v>Social care</c:v>
                </c:pt>
                <c:pt idx="1">
                  <c:v>Community health</c:v>
                </c:pt>
                <c:pt idx="2">
                  <c:v>Acute health</c:v>
                </c:pt>
                <c:pt idx="3">
                  <c:v>Telecare</c:v>
                </c:pt>
                <c:pt idx="4">
                  <c:v>Care Home</c:v>
                </c:pt>
              </c:strCache>
            </c:strRef>
          </c:cat>
          <c:val>
            <c:numRef>
              <c:f>SUMMARY1!$P$3:$P$7</c:f>
              <c:numCache>
                <c:ptCount val="5"/>
                <c:pt idx="0">
                  <c:v>18091.906493333336</c:v>
                </c:pt>
                <c:pt idx="1">
                  <c:v>701.25</c:v>
                </c:pt>
                <c:pt idx="2">
                  <c:v>4158</c:v>
                </c:pt>
                <c:pt idx="3">
                  <c:v>674.6142</c:v>
                </c:pt>
                <c:pt idx="4">
                  <c:v>18846.537146666666</c:v>
                </c:pt>
              </c:numCache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Service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auto val="0"/>
        <c:lblOffset val="100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(£'000)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0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25"/>
          <c:y val="0.2025"/>
          <c:w val="0.07725"/>
          <c:h val="0.09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Scenario Costs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"/>
          <c:w val="0.786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SCENCOMP!$W$3:$Z$3</c:f>
              <c:strCache>
                <c:ptCount val="4"/>
                <c:pt idx="0">
                  <c:v>Current</c:v>
                </c:pt>
                <c:pt idx="1">
                  <c:v>Baseline</c:v>
                </c:pt>
                <c:pt idx="2">
                  <c:v>Low invest</c:v>
                </c:pt>
                <c:pt idx="3">
                  <c:v>Extended</c:v>
                </c:pt>
              </c:strCache>
            </c:strRef>
          </c:cat>
          <c:val>
            <c:numRef>
              <c:f>SCENCOMP!$AC$24:$AF$24</c:f>
              <c:numCache>
                <c:ptCount val="4"/>
                <c:pt idx="0">
                  <c:v>0</c:v>
                </c:pt>
                <c:pt idx="1">
                  <c:v>44747.42306666666</c:v>
                </c:pt>
                <c:pt idx="2">
                  <c:v>42472.30784</c:v>
                </c:pt>
                <c:pt idx="3">
                  <c:v>42285.573840000005</c:v>
                </c:pt>
              </c:numCache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auto val="0"/>
        <c:lblOffset val="100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(£'000s)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20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Service Costs</a:t>
            </a:r>
          </a:p>
        </c:rich>
      </c:tx>
      <c:layout>
        <c:manualLayout>
          <c:xMode val="factor"/>
          <c:yMode val="factor"/>
          <c:x val="-0.056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945"/>
          <c:w val="0.819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SCENCOMP!$V$5</c:f>
              <c:strCache>
                <c:ptCount val="1"/>
                <c:pt idx="0">
                  <c:v>Physiotherapist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SCENCOMP!$W$3:$AA$3</c:f>
              <c:strCache>
                <c:ptCount val="5"/>
                <c:pt idx="0">
                  <c:v>Current</c:v>
                </c:pt>
                <c:pt idx="1">
                  <c:v>Baseline</c:v>
                </c:pt>
                <c:pt idx="2">
                  <c:v>Test</c:v>
                </c:pt>
                <c:pt idx="3">
                  <c:v>Extended</c:v>
                </c:pt>
                <c:pt idx="4">
                  <c:v>testTom3</c:v>
                </c:pt>
              </c:strCache>
            </c:strRef>
          </c:cat>
          <c:val>
            <c:numRef>
              <c:f>SCENCOMP!$W$5:$AA$5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6875</c:v>
                </c:pt>
                <c:pt idx="3">
                  <c:v>6875</c:v>
                </c:pt>
                <c:pt idx="4">
                  <c:v>6875</c:v>
                </c:pt>
              </c:numCache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auto val="0"/>
        <c:lblOffset val="100"/>
        <c:noMultiLvlLbl val="0"/>
      </c:catAx>
      <c:valAx>
        <c:axId val="4102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7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"/>
          <c:y val="0.0545"/>
          <c:w val="0.247"/>
          <c:h val="0.04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Service Units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275"/>
          <c:w val="0.797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SCENCOMP!$C$10</c:f>
              <c:strCache>
                <c:ptCount val="1"/>
                <c:pt idx="0">
                  <c:v>Care home EMH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SCENCOMP!$E$3:$I$3</c:f>
              <c:strCache>
                <c:ptCount val="5"/>
                <c:pt idx="0">
                  <c:v>Current</c:v>
                </c:pt>
                <c:pt idx="1">
                  <c:v>Baseline</c:v>
                </c:pt>
                <c:pt idx="2">
                  <c:v>Test</c:v>
                </c:pt>
                <c:pt idx="3">
                  <c:v>Extended</c:v>
                </c:pt>
                <c:pt idx="4">
                  <c:v>testTom3</c:v>
                </c:pt>
              </c:strCache>
            </c:strRef>
          </c:cat>
          <c:val>
            <c:numRef>
              <c:f>SCENCOMP!$E$10:$I$10</c:f>
              <c:numCache>
                <c:ptCount val="5"/>
                <c:pt idx="0">
                  <c:v>0</c:v>
                </c:pt>
                <c:pt idx="1">
                  <c:v>218.33333333333334</c:v>
                </c:pt>
                <c:pt idx="2">
                  <c:v>185.58333333333334</c:v>
                </c:pt>
                <c:pt idx="3">
                  <c:v>185.58333333333334</c:v>
                </c:pt>
                <c:pt idx="4">
                  <c:v>185.58333333333334</c:v>
                </c:pt>
              </c:numCache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0"/>
        <c:lblOffset val="100"/>
        <c:noMultiLvlLbl val="0"/>
      </c:cat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25"/>
          <c:y val="0.04975"/>
          <c:w val="0.218"/>
          <c:h val="0.03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Service Group Costs</a:t>
            </a:r>
          </a:p>
        </c:rich>
      </c:tx>
      <c:layout>
        <c:manualLayout>
          <c:xMode val="factor"/>
          <c:yMode val="factor"/>
          <c:x val="-0.04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45"/>
          <c:w val="0.825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SCENCOMP!$AN$6</c:f>
              <c:strCache>
                <c:ptCount val="1"/>
                <c:pt idx="0">
                  <c:v>Acute 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SCENCOMP!$AO$3:$AS$3</c:f>
              <c:strCache>
                <c:ptCount val="4"/>
                <c:pt idx="0">
                  <c:v>Current</c:v>
                </c:pt>
                <c:pt idx="1">
                  <c:v>Baseline</c:v>
                </c:pt>
                <c:pt idx="2">
                  <c:v>Low invest</c:v>
                </c:pt>
                <c:pt idx="3">
                  <c:v>Extended</c:v>
                </c:pt>
              </c:strCache>
            </c:strRef>
          </c:cat>
          <c:val>
            <c:numRef>
              <c:f>SCENCOMP!$AO$6:$AS$6</c:f>
              <c:numCache>
                <c:ptCount val="4"/>
                <c:pt idx="0">
                  <c:v>0</c:v>
                </c:pt>
                <c:pt idx="1">
                  <c:v>4620000</c:v>
                </c:pt>
                <c:pt idx="2">
                  <c:v>4158000</c:v>
                </c:pt>
                <c:pt idx="3">
                  <c:v>4158000</c:v>
                </c:pt>
              </c:numCache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0"/>
        <c:lblOffset val="100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"/>
          <c:y val="0.0545"/>
          <c:w val="0.247"/>
          <c:h val="0.04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&amp;LSteve Wigmore&amp;CPage &amp;P&amp;R&amp;D</oddHeader>
    <oddFooter>&amp;L&amp;F&amp;C&amp;D&amp;RPage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</xdr:row>
      <xdr:rowOff>142875</xdr:rowOff>
    </xdr:from>
    <xdr:to>
      <xdr:col>17</xdr:col>
      <xdr:colOff>104775</xdr:colOff>
      <xdr:row>3</xdr:row>
      <xdr:rowOff>257175</xdr:rowOff>
    </xdr:to>
    <xdr:sp>
      <xdr:nvSpPr>
        <xdr:cNvPr id="1" name="Text 58"/>
        <xdr:cNvSpPr txBox="1">
          <a:spLocks noChangeArrowheads="1"/>
        </xdr:cNvSpPr>
      </xdr:nvSpPr>
      <xdr:spPr>
        <a:xfrm>
          <a:off x="4171950" y="628650"/>
          <a:ext cx="1466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4</xdr:col>
      <xdr:colOff>0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0" y="367665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:H22" sheet="SUMMARY1"/>
  </cacheSource>
  <cacheFields count="5">
    <cacheField name="Service">
      <sharedItems containsMixedTypes="1" containsNumber="1" containsInteger="1" count="16">
        <s v="Community nurse"/>
        <s v="Physiotherapist"/>
        <s v="Care Assistant"/>
        <s v="OT"/>
        <s v="Geriatrician"/>
        <s v="Rehab asst"/>
        <s v="Care home EMH"/>
        <s v="Care home (non-EMH)"/>
        <s v="Acute bed"/>
        <s v="Comm hospital bed"/>
        <s v="Telecare"/>
        <s v="CPN"/>
        <s v="Night sitter"/>
        <s v="Extra care housing"/>
        <s v="Day care"/>
        <n v="0"/>
      </sharedItems>
    </cacheField>
    <cacheField name="Current">
      <sharedItems containsSemiMixedTypes="0" containsString="0" containsMixedTypes="0" containsNumber="1" containsInteger="1" count="1">
        <n v="0"/>
      </sharedItems>
    </cacheField>
    <cacheField name="Projected">
      <sharedItems containsSemiMixedTypes="0" containsString="0" containsMixedTypes="0" containsNumber="1" count="7">
        <n v="673.7499999999999"/>
        <n v="0"/>
        <n v="13362.52"/>
        <n v="165"/>
        <n v="4654.866666666667"/>
        <n v="21271.286399999997"/>
        <n v="4620"/>
      </sharedItems>
    </cacheField>
    <cacheField name="Group">
      <sharedItems containsMixedTypes="1" containsNumber="1" containsInteger="1" count="6">
        <s v="G2"/>
        <s v="G1"/>
        <s v="G5"/>
        <s v="G3"/>
        <s v="G4"/>
        <n v="0"/>
      </sharedItems>
    </cacheField>
    <cacheField name="GroupName">
      <sharedItems containsMixedTypes="0" count="6">
        <s v="Community health"/>
        <s v="Social care"/>
        <s v="Care Home"/>
        <s v="Acute health"/>
        <s v="Telecare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0" dataCaption="Data" showMissing="0" preserveFormatting="1" useAutoFormatting="1" subtotalHiddenItems="1" rowGrandTotals="0" colGrandTotals="0" itemPrintTitles="1" compactData="0" updatedVersion="2" indent="0" showMemberPropertyTips="1">
  <location ref="J2:L12" firstHeaderRow="1" firstDataRow="1" firstDataCol="2"/>
  <pivotFields count="5"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7">
        <item x="1"/>
        <item x="0"/>
        <item x="3"/>
        <item x="4"/>
        <item x="2"/>
        <item h="1" x="5"/>
        <item t="default"/>
      </items>
    </pivotField>
    <pivotField compact="0" outline="0" subtotalTop="0" showAll="0"/>
  </pivotFields>
  <rowFields count="2">
    <field x="3"/>
    <field x="-2"/>
  </rowFields>
  <row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</rowItems>
  <colItems count="1">
    <i/>
  </colItems>
  <dataFields count="2">
    <dataField name="Sum of Projected" fld="2" baseField="0" baseItem="0"/>
    <dataField name="Sum of Current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1"/>
  <sheetViews>
    <sheetView showRowColHeaders="0" showZeros="0" tabSelected="1" zoomScale="150" zoomScaleNormal="150" workbookViewId="0" topLeftCell="A1">
      <selection activeCell="A1" sqref="A1"/>
    </sheetView>
  </sheetViews>
  <sheetFormatPr defaultColWidth="9.140625" defaultRowHeight="19.5" customHeight="1"/>
  <cols>
    <col min="1" max="1" width="2.7109375" style="1" customWidth="1"/>
    <col min="2" max="6" width="5.7109375" style="1" customWidth="1"/>
    <col min="7" max="7" width="5.28125" style="1" customWidth="1"/>
    <col min="8" max="8" width="5.7109375" style="1" hidden="1" customWidth="1"/>
    <col min="9" max="12" width="5.7109375" style="1" customWidth="1"/>
    <col min="13" max="13" width="3.7109375" style="1" customWidth="1"/>
    <col min="14" max="16" width="5.7109375" style="1" customWidth="1"/>
    <col min="17" max="17" width="2.7109375" style="1" customWidth="1"/>
    <col min="18" max="18" width="3.00390625" style="1" customWidth="1"/>
    <col min="19" max="27" width="5.7109375" style="1" customWidth="1"/>
    <col min="28" max="29" width="10.7109375" style="1" customWidth="1"/>
    <col min="30" max="30" width="2.7109375" style="1" customWidth="1"/>
    <col min="31" max="44" width="5.7109375" style="1" customWidth="1"/>
    <col min="45" max="16384" width="10.7109375" style="1" customWidth="1"/>
  </cols>
  <sheetData>
    <row r="1" spans="2:38" ht="33" customHeight="1">
      <c r="B1" s="119"/>
      <c r="C1" s="120"/>
      <c r="H1" s="29"/>
      <c r="I1" s="32" t="s">
        <v>0</v>
      </c>
      <c r="AL1" s="32" t="s">
        <v>1</v>
      </c>
    </row>
    <row r="2" spans="2:38" ht="5.25" customHeight="1">
      <c r="B2" s="121"/>
      <c r="C2" s="120"/>
      <c r="H2" s="29"/>
      <c r="I2" s="29"/>
      <c r="K2" s="29"/>
      <c r="L2" s="29"/>
      <c r="M2" s="29"/>
      <c r="AL2" s="32"/>
    </row>
    <row r="3" spans="6:9" ht="23.25" customHeight="1">
      <c r="F3" s="25"/>
      <c r="G3" s="25"/>
      <c r="H3" s="25"/>
      <c r="I3" s="166" t="str">
        <f>"Current Location: "&amp;VLOOKUP(LOC!$A$1,LOC!$B$4:$C$9,2)</f>
        <v>Current Location: Telecare Valley</v>
      </c>
    </row>
    <row r="4" spans="2:18" ht="30.75" customHeight="1">
      <c r="B4" s="44" t="s">
        <v>2</v>
      </c>
      <c r="C4" s="25"/>
      <c r="D4" s="25"/>
      <c r="E4" s="25"/>
      <c r="F4" s="44"/>
      <c r="G4" s="44"/>
      <c r="H4" s="25"/>
      <c r="I4" s="44" t="s">
        <v>158</v>
      </c>
      <c r="J4" s="25"/>
      <c r="K4" s="25"/>
      <c r="L4" s="25"/>
      <c r="M4" s="25"/>
      <c r="N4" s="282"/>
      <c r="O4" s="282"/>
      <c r="P4" s="282"/>
      <c r="Q4" s="282"/>
      <c r="R4" s="282"/>
    </row>
    <row r="5" spans="2:18" ht="19.5" customHeight="1">
      <c r="B5" s="4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R5" s="150"/>
    </row>
    <row r="6" spans="2:35" ht="19.5" customHeight="1">
      <c r="B6" s="4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AF6" s="25" t="str">
        <f>IF(LEN(SC1!A1)&gt;0,SC1!A1,"[Empty]")</f>
        <v>Baseline</v>
      </c>
      <c r="AI6" s="25" t="str">
        <f>IF(LEN(SC1!E1)&gt;0,SC1!E1,"[Empty]")</f>
        <v>Assumed current service inputs; no telecare</v>
      </c>
    </row>
    <row r="7" spans="2:35" ht="19.5" customHeight="1">
      <c r="B7" s="4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AF7" s="25" t="str">
        <f>IF(LEN(SC2!A1)&gt;0,SC2!A1,"[Empty]")</f>
        <v>Low invest</v>
      </c>
      <c r="AI7" s="25" t="str">
        <f>IF(LEN(SC2!E1)&gt;0,SC2!E1,"[Empty]")</f>
        <v>Limited extension of telecare to target categories</v>
      </c>
    </row>
    <row r="8" spans="2:35" ht="19.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AF8" s="25" t="str">
        <f>IF(LEN(SC3!A1)&gt;0,SC3!A1,"[Empty]")</f>
        <v>Extended</v>
      </c>
      <c r="AI8" s="25" t="str">
        <f>IF(LEN(SC3!E1)&gt;0,SC3!E1,"[Empty]")</f>
        <v>Rollout of services to lower dependency groups</v>
      </c>
    </row>
    <row r="9" spans="2:43" ht="19.5" customHeight="1">
      <c r="B9" s="44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AE9" s="25"/>
      <c r="AF9" s="25" t="str">
        <f>IF(LEN(SC4!A1)&gt;0,SC4!A1,"[Empty]")</f>
        <v>[Empty]</v>
      </c>
      <c r="AG9" s="25"/>
      <c r="AH9" s="25"/>
      <c r="AI9" s="25" t="str">
        <f>IF(LEN(SC4!E1)&gt;0,SC4!E1,"[Empty]")</f>
        <v>[Empty]</v>
      </c>
      <c r="AJ9" s="25"/>
      <c r="AK9" s="25"/>
      <c r="AL9" s="25"/>
      <c r="AM9" s="25"/>
      <c r="AN9" s="25"/>
      <c r="AO9" s="25"/>
      <c r="AP9" s="25"/>
      <c r="AQ9" s="25"/>
    </row>
    <row r="10" spans="2:43" ht="26.25" customHeight="1">
      <c r="B10" s="44"/>
      <c r="C10" s="25"/>
      <c r="D10" s="25"/>
      <c r="E10" s="25"/>
      <c r="F10" s="44"/>
      <c r="G10" s="44"/>
      <c r="H10" s="25"/>
      <c r="I10" s="44" t="s">
        <v>159</v>
      </c>
      <c r="J10" s="25"/>
      <c r="K10" s="25"/>
      <c r="L10" s="25"/>
      <c r="M10" s="25"/>
      <c r="N10" s="282"/>
      <c r="O10" s="282"/>
      <c r="P10" s="282"/>
      <c r="Q10" s="282"/>
      <c r="R10" s="282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3:43" ht="19.5" customHeight="1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2:43" ht="19.5" customHeight="1">
      <c r="B12" s="44" t="s">
        <v>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2:43" ht="19.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O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2:43" ht="19.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O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6" s="25" customFormat="1" ht="19.5" customHeight="1">
      <c r="A15" s="1"/>
      <c r="F15" s="1"/>
      <c r="G15" s="1"/>
      <c r="H15" s="1"/>
      <c r="I15" s="1"/>
      <c r="J15" s="1"/>
      <c r="K15" s="1"/>
      <c r="L15" s="1"/>
      <c r="M15" s="1"/>
      <c r="N15" s="122"/>
      <c r="AD15" s="1"/>
      <c r="AE15" s="1"/>
      <c r="AF15" s="1"/>
      <c r="AG15" s="1"/>
      <c r="AH15" s="1"/>
      <c r="AI15" s="1"/>
      <c r="AT15" s="1"/>
    </row>
    <row r="16" spans="30:45" s="25" customFormat="1" ht="19.5" customHeight="1"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30:46" s="25" customFormat="1" ht="19.5" customHeight="1"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30:46" s="25" customFormat="1" ht="19.5" customHeight="1">
      <c r="AD18" s="1"/>
      <c r="AS18" s="1"/>
      <c r="AT18" s="1"/>
    </row>
    <row r="19" s="25" customFormat="1" ht="19.5" customHeight="1"/>
    <row r="20" s="25" customFormat="1" ht="19.5" customHeight="1"/>
    <row r="21" s="25" customFormat="1" ht="19.5" customHeight="1"/>
    <row r="22" s="25" customFormat="1" ht="19.5" customHeight="1">
      <c r="O22" s="1"/>
    </row>
    <row r="23" spans="15:44" s="25" customFormat="1" ht="19.5" customHeight="1">
      <c r="O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9" ht="19.5" customHeight="1">
      <c r="B24" s="25"/>
      <c r="C24" s="25"/>
      <c r="D24" s="25"/>
      <c r="E24" s="25"/>
      <c r="F24" s="25"/>
      <c r="G24" s="25"/>
      <c r="H24" s="25"/>
      <c r="I24" s="25"/>
    </row>
    <row r="25" spans="2:9" ht="6.75" customHeight="1">
      <c r="B25" s="25"/>
      <c r="C25" s="25"/>
      <c r="D25" s="25"/>
      <c r="E25" s="25"/>
      <c r="F25" s="25"/>
      <c r="G25" s="25"/>
      <c r="H25" s="25"/>
      <c r="I25" s="25"/>
    </row>
    <row r="26" spans="2:9" ht="33" customHeight="1">
      <c r="B26" s="25"/>
      <c r="C26" s="25"/>
      <c r="D26" s="25"/>
      <c r="E26" s="25"/>
      <c r="F26" s="25"/>
      <c r="G26" s="25"/>
      <c r="H26" s="25"/>
      <c r="I26" s="25"/>
    </row>
    <row r="27" ht="19.5" customHeight="1">
      <c r="B27" s="25"/>
    </row>
    <row r="31" spans="17:28" ht="19.5" customHeight="1"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AG30"/>
  <sheetViews>
    <sheetView workbookViewId="0" topLeftCell="A1">
      <selection activeCell="O7" sqref="O7"/>
    </sheetView>
  </sheetViews>
  <sheetFormatPr defaultColWidth="9.140625" defaultRowHeight="15" customHeight="1"/>
  <cols>
    <col min="1" max="1" width="1.7109375" style="167" customWidth="1"/>
    <col min="2" max="2" width="4.7109375" style="167" customWidth="1"/>
    <col min="3" max="3" width="25.421875" style="167" customWidth="1"/>
    <col min="4" max="4" width="5.7109375" style="167" customWidth="1"/>
    <col min="5" max="5" width="4.00390625" style="167" customWidth="1"/>
    <col min="6" max="6" width="2.421875" style="167" customWidth="1"/>
    <col min="7" max="7" width="4.7109375" style="167" customWidth="1"/>
    <col min="8" max="8" width="27.57421875" style="167" customWidth="1"/>
    <col min="9" max="9" width="6.7109375" style="167" customWidth="1"/>
    <col min="10" max="13" width="10.7109375" style="167" customWidth="1"/>
    <col min="14" max="14" width="2.7109375" style="168" customWidth="1"/>
    <col min="15" max="15" width="5.7109375" style="167" customWidth="1"/>
    <col min="16" max="16" width="20.7109375" style="169" customWidth="1"/>
    <col min="17" max="17" width="10.7109375" style="170" customWidth="1"/>
    <col min="18" max="19" width="8.7109375" style="171" customWidth="1"/>
    <col min="20" max="20" width="10.7109375" style="171" customWidth="1"/>
    <col min="21" max="21" width="8.7109375" style="171" customWidth="1"/>
    <col min="22" max="25" width="10.7109375" style="167" customWidth="1"/>
    <col min="26" max="26" width="2.7109375" style="167" customWidth="1"/>
    <col min="27" max="27" width="5.7109375" style="167" customWidth="1"/>
    <col min="28" max="28" width="20.7109375" style="167" customWidth="1"/>
    <col min="29" max="29" width="2.8515625" style="167" customWidth="1"/>
    <col min="30" max="30" width="5.7109375" style="167" customWidth="1"/>
    <col min="31" max="31" width="25.7109375" style="167" customWidth="1"/>
    <col min="32" max="32" width="5.7109375" style="169" customWidth="1"/>
    <col min="33" max="33" width="10.7109375" style="171" customWidth="1"/>
    <col min="34" max="16384" width="10.7109375" style="167" customWidth="1"/>
  </cols>
  <sheetData>
    <row r="1" ht="4.5" customHeight="1"/>
    <row r="2" spans="2:33" ht="15" customHeight="1">
      <c r="B2" s="191" t="s">
        <v>164</v>
      </c>
      <c r="G2" s="191" t="s">
        <v>77</v>
      </c>
      <c r="I2" s="169"/>
      <c r="J2" s="171"/>
      <c r="M2" s="168"/>
      <c r="N2" s="172"/>
      <c r="O2" s="173"/>
      <c r="P2" s="168"/>
      <c r="Q2" s="174"/>
      <c r="R2" s="168"/>
      <c r="S2" s="168"/>
      <c r="T2" s="174"/>
      <c r="U2" s="174"/>
      <c r="V2" s="168"/>
      <c r="AF2" s="167"/>
      <c r="AG2" s="167"/>
    </row>
    <row r="3" spans="2:22" s="175" customFormat="1" ht="32.25" customHeight="1">
      <c r="B3" s="235" t="s">
        <v>8</v>
      </c>
      <c r="C3" s="235" t="s">
        <v>9</v>
      </c>
      <c r="D3" s="236" t="s">
        <v>74</v>
      </c>
      <c r="E3" s="237"/>
      <c r="F3" s="238"/>
      <c r="G3" s="235" t="s">
        <v>8</v>
      </c>
      <c r="H3" s="235" t="s">
        <v>10</v>
      </c>
      <c r="I3" s="239" t="s">
        <v>76</v>
      </c>
      <c r="J3" s="176"/>
      <c r="M3" s="177"/>
      <c r="N3" s="177"/>
      <c r="O3" s="178"/>
      <c r="P3" s="178"/>
      <c r="Q3" s="179"/>
      <c r="R3" s="180"/>
      <c r="S3" s="180"/>
      <c r="T3" s="179"/>
      <c r="U3" s="179"/>
      <c r="V3" s="177"/>
    </row>
    <row r="4" spans="2:33" ht="12" customHeight="1">
      <c r="B4" s="240" t="s">
        <v>17</v>
      </c>
      <c r="C4" s="241" t="str">
        <f>IF(LEN(INPUT!C4)&gt;0,INPUT!C4,"")</f>
        <v>Care home residents - not EMH</v>
      </c>
      <c r="D4" s="242">
        <f>IF(LOC!$A$1="L1",'L1'!D4,IF(LOC!$A$1="L2",'L2'!D4,IF(LOC!$A$1="L3",'L3'!D4,IF(LOC!$A$1="L4",'L4'!D4,IF(LOC!$A$1="L5",'L5'!D4,IF(LOC!$A$1="L6",'L6'!D4))))))</f>
        <v>1123.8</v>
      </c>
      <c r="E4" s="237"/>
      <c r="F4" s="237"/>
      <c r="G4" s="243" t="s">
        <v>18</v>
      </c>
      <c r="H4" s="256" t="str">
        <f>IF(LEN(INPUT!P4)=0,"",INPUT!P4)</f>
        <v>Community nurse</v>
      </c>
      <c r="I4" s="242">
        <f>IF(LOC!$A$1="L1",'L1'!I4,IF(LOC!$A$1="L2",'L2'!I4,IF(LOC!$A$1="L3",'L3'!I4,IF(LOC!$A$1="L4",'L4'!I4,IF(LOC!$A$1="L5",'L5'!I4,IF(LOC!$A$1="L6",'L6'!I4))))))</f>
        <v>0</v>
      </c>
      <c r="M4" s="168"/>
      <c r="N4" s="181"/>
      <c r="O4" s="182"/>
      <c r="P4" s="183"/>
      <c r="Q4" s="184"/>
      <c r="R4" s="184"/>
      <c r="S4" s="183"/>
      <c r="T4" s="183"/>
      <c r="U4" s="168"/>
      <c r="V4" s="168"/>
      <c r="AF4" s="167"/>
      <c r="AG4" s="167"/>
    </row>
    <row r="5" spans="2:33" ht="12" customHeight="1">
      <c r="B5" s="244" t="s">
        <v>20</v>
      </c>
      <c r="C5" s="241" t="str">
        <f>IF(LEN(INPUT!C5)&gt;0,INPUT!C5,"")</f>
        <v>Care home residents -  EMH</v>
      </c>
      <c r="D5" s="242">
        <f>IF(LOC!$A$1="L1",'L1'!D5,IF(LOC!$A$1="L2",'L2'!D5,IF(LOC!$A$1="L3",'L3'!D5,IF(LOC!$A$1="L4",'L4'!D5,IF(LOC!$A$1="L5",'L5'!D5,IF(LOC!$A$1="L6",'L6'!D5))))))</f>
        <v>218.33333333333334</v>
      </c>
      <c r="E5" s="237"/>
      <c r="F5" s="237"/>
      <c r="G5" s="245" t="s">
        <v>21</v>
      </c>
      <c r="H5" s="256" t="str">
        <f>IF(LEN(INPUT!P5)=0,"",INPUT!P5)</f>
        <v>Physiotherapist</v>
      </c>
      <c r="I5" s="242">
        <f>IF(LOC!$A$1="L1",'L1'!I5,IF(LOC!$A$1="L2",'L2'!I5,IF(LOC!$A$1="L3",'L3'!I5,IF(LOC!$A$1="L4",'L4'!I5,IF(LOC!$A$1="L5",'L5'!I5,IF(LOC!$A$1="L6",'L6'!I5))))))</f>
        <v>0</v>
      </c>
      <c r="M5" s="168"/>
      <c r="N5" s="181"/>
      <c r="O5" s="182"/>
      <c r="P5" s="183"/>
      <c r="Q5" s="184"/>
      <c r="R5" s="184"/>
      <c r="S5" s="183"/>
      <c r="T5" s="183"/>
      <c r="U5" s="168"/>
      <c r="V5" s="168"/>
      <c r="AF5" s="167"/>
      <c r="AG5" s="167"/>
    </row>
    <row r="6" spans="2:33" ht="12" customHeight="1">
      <c r="B6" s="244" t="s">
        <v>23</v>
      </c>
      <c r="C6" s="241" t="str">
        <f>IF(LEN(INPUT!C6)&gt;0,INPUT!C6,"")</f>
        <v>Case management - frail older people</v>
      </c>
      <c r="D6" s="242">
        <f>IF(LOC!$A$1="L1",'L1'!D6,IF(LOC!$A$1="L2",'L2'!D6,IF(LOC!$A$1="L3",'L3'!D6,IF(LOC!$A$1="L4",'L4'!D6,IF(LOC!$A$1="L5",'L5'!D6,IF(LOC!$A$1="L6",'L6'!D6))))))</f>
        <v>550</v>
      </c>
      <c r="E6" s="237"/>
      <c r="F6" s="237"/>
      <c r="G6" s="245" t="s">
        <v>24</v>
      </c>
      <c r="H6" s="256" t="str">
        <f>IF(LEN(INPUT!P6)=0,"",INPUT!P6)</f>
        <v>Care Assistant</v>
      </c>
      <c r="I6" s="242">
        <f>IF(LOC!$A$1="L1",'L1'!I6,IF(LOC!$A$1="L2",'L2'!I6,IF(LOC!$A$1="L3",'L3'!I6,IF(LOC!$A$1="L4",'L4'!I6,IF(LOC!$A$1="L5",'L5'!I6,IF(LOC!$A$1="L6",'L6'!I6))))))</f>
        <v>0</v>
      </c>
      <c r="M6" s="168"/>
      <c r="N6" s="181"/>
      <c r="O6" s="182"/>
      <c r="P6" s="183"/>
      <c r="Q6" s="184"/>
      <c r="R6" s="184"/>
      <c r="S6" s="183"/>
      <c r="T6" s="183"/>
      <c r="U6" s="168"/>
      <c r="V6" s="168"/>
      <c r="AF6" s="167"/>
      <c r="AG6" s="167"/>
    </row>
    <row r="7" spans="2:33" ht="12" customHeight="1">
      <c r="B7" s="244" t="s">
        <v>26</v>
      </c>
      <c r="C7" s="241" t="str">
        <f>IF(LEN(INPUT!C7)&gt;0,INPUT!C7,"")</f>
        <v>Other long term care needs</v>
      </c>
      <c r="D7" s="242">
        <f>IF(LOC!$A$1="L1",'L1'!D7,IF(LOC!$A$1="L2",'L2'!D7,IF(LOC!$A$1="L3",'L3'!D7,IF(LOC!$A$1="L4",'L4'!D7,IF(LOC!$A$1="L5",'L5'!D7,IF(LOC!$A$1="L6",'L6'!D7))))))</f>
        <v>550</v>
      </c>
      <c r="E7" s="237"/>
      <c r="F7" s="237"/>
      <c r="G7" s="245" t="s">
        <v>27</v>
      </c>
      <c r="H7" s="256" t="str">
        <f>IF(LEN(INPUT!P7)=0,"",INPUT!P7)</f>
        <v>OT</v>
      </c>
      <c r="I7" s="242">
        <f>IF(LOC!$A$1="L1",'L1'!I7,IF(LOC!$A$1="L2",'L2'!I7,IF(LOC!$A$1="L3",'L3'!I7,IF(LOC!$A$1="L4",'L4'!I7,IF(LOC!$A$1="L5",'L5'!I7,IF(LOC!$A$1="L6",'L6'!I7))))))</f>
        <v>0</v>
      </c>
      <c r="M7" s="168"/>
      <c r="N7" s="181"/>
      <c r="O7" s="182"/>
      <c r="P7" s="183"/>
      <c r="Q7" s="184"/>
      <c r="R7" s="184"/>
      <c r="S7" s="183"/>
      <c r="T7" s="183"/>
      <c r="U7" s="168"/>
      <c r="V7" s="168"/>
      <c r="AF7" s="167"/>
      <c r="AG7" s="167"/>
    </row>
    <row r="8" spans="2:33" ht="12" customHeight="1">
      <c r="B8" s="244" t="s">
        <v>29</v>
      </c>
      <c r="C8" s="241" t="str">
        <f>IF(LEN(INPUT!C8)&gt;0,INPUT!C8,"")</f>
        <v>Other low intensity needs</v>
      </c>
      <c r="D8" s="242">
        <f>IF(LOC!$A$1="L1",'L1'!D8,IF(LOC!$A$1="L2",'L2'!D8,IF(LOC!$A$1="L3",'L3'!D8,IF(LOC!$A$1="L4",'L4'!D8,IF(LOC!$A$1="L5",'L5'!D8,IF(LOC!$A$1="L6",'L6'!D8))))))</f>
        <v>1300</v>
      </c>
      <c r="E8" s="237"/>
      <c r="F8" s="237"/>
      <c r="G8" s="245" t="s">
        <v>30</v>
      </c>
      <c r="H8" s="256" t="str">
        <f>IF(LEN(INPUT!P8)=0,"",INPUT!P8)</f>
        <v>Geriatrician</v>
      </c>
      <c r="I8" s="242">
        <f>IF(LOC!$A$1="L1",'L1'!I8,IF(LOC!$A$1="L2",'L2'!I8,IF(LOC!$A$1="L3",'L3'!I8,IF(LOC!$A$1="L4",'L4'!I8,IF(LOC!$A$1="L5",'L5'!I8,IF(LOC!$A$1="L6",'L6'!I8))))))</f>
        <v>0</v>
      </c>
      <c r="M8" s="168"/>
      <c r="N8" s="181"/>
      <c r="O8" s="182"/>
      <c r="P8" s="183"/>
      <c r="Q8" s="184"/>
      <c r="R8" s="184"/>
      <c r="S8" s="183"/>
      <c r="T8" s="183"/>
      <c r="U8" s="168"/>
      <c r="V8" s="168"/>
      <c r="AF8" s="167"/>
      <c r="AG8" s="167"/>
    </row>
    <row r="9" spans="2:33" ht="12" customHeight="1">
      <c r="B9" s="244" t="s">
        <v>32</v>
      </c>
      <c r="C9" s="241" t="str">
        <f>IF(LEN(INPUT!C9)&gt;0,INPUT!C9,"")</f>
        <v>Unsupported at home &gt;65</v>
      </c>
      <c r="D9" s="242">
        <f>IF(LOC!$A$1="L1",'L1'!D9,IF(LOC!$A$1="L2",'L2'!D9,IF(LOC!$A$1="L3",'L3'!D9,IF(LOC!$A$1="L4",'L4'!D9,IF(LOC!$A$1="L5",'L5'!D9,IF(LOC!$A$1="L6",'L6'!D9))))))</f>
        <v>0</v>
      </c>
      <c r="E9" s="237"/>
      <c r="F9" s="237"/>
      <c r="G9" s="245" t="s">
        <v>33</v>
      </c>
      <c r="H9" s="256" t="str">
        <f>IF(LEN(INPUT!P9)=0,"",INPUT!P9)</f>
        <v>Rehab asst</v>
      </c>
      <c r="I9" s="242">
        <f>IF(LOC!$A$1="L1",'L1'!I9,IF(LOC!$A$1="L2",'L2'!I9,IF(LOC!$A$1="L3",'L3'!I9,IF(LOC!$A$1="L4",'L4'!I9,IF(LOC!$A$1="L5",'L5'!I9,IF(LOC!$A$1="L6",'L6'!I9))))))</f>
        <v>0</v>
      </c>
      <c r="M9" s="168"/>
      <c r="N9" s="181"/>
      <c r="O9" s="182"/>
      <c r="P9" s="183"/>
      <c r="Q9" s="184"/>
      <c r="R9" s="184"/>
      <c r="S9" s="183"/>
      <c r="T9" s="183"/>
      <c r="U9" s="168"/>
      <c r="V9" s="168"/>
      <c r="AF9" s="167"/>
      <c r="AG9" s="167"/>
    </row>
    <row r="10" spans="2:33" ht="12" customHeight="1">
      <c r="B10" s="244" t="s">
        <v>35</v>
      </c>
      <c r="C10" s="241">
        <f>IF(LEN(INPUT!C10)&gt;0,INPUT!C10,"")</f>
      </c>
      <c r="D10" s="242">
        <f>IF(LOC!$A$1="L1",'L1'!D10,IF(LOC!$A$1="L2",'L2'!D10,IF(LOC!$A$1="L3",'L3'!D10,IF(LOC!$A$1="L4",'L4'!D10,IF(LOC!$A$1="L5",'L5'!D10,IF(LOC!$A$1="L6",'L6'!D10))))))</f>
        <v>0</v>
      </c>
      <c r="E10" s="237"/>
      <c r="F10" s="237"/>
      <c r="G10" s="245" t="s">
        <v>36</v>
      </c>
      <c r="H10" s="256" t="str">
        <f>IF(LEN(INPUT!P10)=0,"",INPUT!P10)</f>
        <v>Care home EMH</v>
      </c>
      <c r="I10" s="242">
        <f>IF(LOC!$A$1="L1",'L1'!I10,IF(LOC!$A$1="L2",'L2'!I10,IF(LOC!$A$1="L3",'L3'!I10,IF(LOC!$A$1="L4",'L4'!I10,IF(LOC!$A$1="L5",'L5'!I10,IF(LOC!$A$1="L6",'L6'!I10))))))</f>
        <v>0</v>
      </c>
      <c r="M10" s="168"/>
      <c r="N10" s="181"/>
      <c r="O10" s="182"/>
      <c r="P10" s="183"/>
      <c r="Q10" s="184"/>
      <c r="R10" s="184"/>
      <c r="S10" s="183"/>
      <c r="T10" s="183"/>
      <c r="U10" s="168"/>
      <c r="V10" s="168"/>
      <c r="AF10" s="167"/>
      <c r="AG10" s="167"/>
    </row>
    <row r="11" spans="2:33" ht="12" customHeight="1">
      <c r="B11" s="244" t="s">
        <v>38</v>
      </c>
      <c r="C11" s="241">
        <f>IF(LEN(INPUT!C11)&gt;0,INPUT!C11,"")</f>
      </c>
      <c r="D11" s="242">
        <f>IF(LOC!$A$1="L1",'L1'!D11,IF(LOC!$A$1="L2",'L2'!D11,IF(LOC!$A$1="L3",'L3'!D11,IF(LOC!$A$1="L4",'L4'!D11,IF(LOC!$A$1="L5",'L5'!D11,IF(LOC!$A$1="L6",'L6'!D11))))))</f>
        <v>0</v>
      </c>
      <c r="E11" s="237"/>
      <c r="F11" s="237"/>
      <c r="G11" s="245" t="s">
        <v>39</v>
      </c>
      <c r="H11" s="256" t="str">
        <f>IF(LEN(INPUT!P11)=0,"",INPUT!P11)</f>
        <v>Care home (non-EMH)</v>
      </c>
      <c r="I11" s="242">
        <f>IF(LOC!$A$1="L1",'L1'!I11,IF(LOC!$A$1="L2",'L2'!I11,IF(LOC!$A$1="L3",'L3'!I11,IF(LOC!$A$1="L4",'L4'!I11,IF(LOC!$A$1="L5",'L5'!I11,IF(LOC!$A$1="L6",'L6'!I11))))))</f>
        <v>0</v>
      </c>
      <c r="M11" s="168"/>
      <c r="N11" s="181"/>
      <c r="O11" s="182"/>
      <c r="P11" s="183"/>
      <c r="Q11" s="184"/>
      <c r="R11" s="184"/>
      <c r="S11" s="183"/>
      <c r="T11" s="183"/>
      <c r="U11" s="168"/>
      <c r="V11" s="168"/>
      <c r="AF11" s="167"/>
      <c r="AG11" s="167"/>
    </row>
    <row r="12" spans="2:33" ht="12" customHeight="1">
      <c r="B12" s="244" t="s">
        <v>41</v>
      </c>
      <c r="C12" s="241">
        <f>IF(LEN(INPUT!C12)&gt;0,INPUT!C12,"")</f>
      </c>
      <c r="D12" s="242">
        <f>IF(LOC!$A$1="L1",'L1'!D12,IF(LOC!$A$1="L2",'L2'!D12,IF(LOC!$A$1="L3",'L3'!D12,IF(LOC!$A$1="L4",'L4'!D12,IF(LOC!$A$1="L5",'L5'!D12,IF(LOC!$A$1="L6",'L6'!D12))))))</f>
        <v>0</v>
      </c>
      <c r="E12" s="237"/>
      <c r="F12" s="237"/>
      <c r="G12" s="245" t="s">
        <v>42</v>
      </c>
      <c r="H12" s="256" t="str">
        <f>IF(LEN(INPUT!P12)=0,"",INPUT!P12)</f>
        <v>Acute bed</v>
      </c>
      <c r="I12" s="242">
        <f>IF(LOC!$A$1="L1",'L1'!I12,IF(LOC!$A$1="L2",'L2'!I12,IF(LOC!$A$1="L3",'L3'!I12,IF(LOC!$A$1="L4",'L4'!I12,IF(LOC!$A$1="L5",'L5'!I12,IF(LOC!$A$1="L6",'L6'!I12))))))</f>
        <v>0</v>
      </c>
      <c r="M12" s="168"/>
      <c r="N12" s="181"/>
      <c r="O12" s="182"/>
      <c r="P12" s="183"/>
      <c r="Q12" s="184"/>
      <c r="R12" s="184"/>
      <c r="S12" s="183"/>
      <c r="T12" s="183"/>
      <c r="U12" s="168"/>
      <c r="V12" s="168"/>
      <c r="AF12" s="167"/>
      <c r="AG12" s="167"/>
    </row>
    <row r="13" spans="2:33" ht="12" customHeight="1">
      <c r="B13" s="244" t="s">
        <v>44</v>
      </c>
      <c r="C13" s="241">
        <f>IF(LEN(INPUT!C13)&gt;0,INPUT!C13,"")</f>
      </c>
      <c r="D13" s="242">
        <f>IF(LOC!$A$1="L1",'L1'!D13,IF(LOC!$A$1="L2",'L2'!D13,IF(LOC!$A$1="L3",'L3'!D13,IF(LOC!$A$1="L4",'L4'!D13,IF(LOC!$A$1="L5",'L5'!D13,IF(LOC!$A$1="L6",'L6'!D13))))))</f>
        <v>0</v>
      </c>
      <c r="E13" s="237"/>
      <c r="F13" s="237"/>
      <c r="G13" s="245" t="s">
        <v>45</v>
      </c>
      <c r="H13" s="256" t="str">
        <f>IF(LEN(INPUT!P13)=0,"",INPUT!P13)</f>
        <v>Comm hospital bed</v>
      </c>
      <c r="I13" s="242">
        <f>IF(LOC!$A$1="L1",'L1'!I13,IF(LOC!$A$1="L2",'L2'!I13,IF(LOC!$A$1="L3",'L3'!I13,IF(LOC!$A$1="L4",'L4'!I13,IF(LOC!$A$1="L5",'L5'!I13,IF(LOC!$A$1="L6",'L6'!I13))))))</f>
        <v>0</v>
      </c>
      <c r="M13" s="168"/>
      <c r="N13" s="181"/>
      <c r="O13" s="182"/>
      <c r="P13" s="183"/>
      <c r="Q13" s="184"/>
      <c r="R13" s="184"/>
      <c r="S13" s="183"/>
      <c r="T13" s="183"/>
      <c r="U13" s="168"/>
      <c r="V13" s="168"/>
      <c r="AF13" s="167"/>
      <c r="AG13" s="167"/>
    </row>
    <row r="14" spans="2:33" ht="12" customHeight="1">
      <c r="B14" s="244" t="s">
        <v>47</v>
      </c>
      <c r="C14" s="241">
        <f>IF(LEN(INPUT!C14)&gt;0,INPUT!C14,"")</f>
      </c>
      <c r="D14" s="242">
        <f>IF(LOC!$A$1="L1",'L1'!D14,IF(LOC!$A$1="L2",'L2'!D14,IF(LOC!$A$1="L3",'L3'!D14,IF(LOC!$A$1="L4",'L4'!D14,IF(LOC!$A$1="L5",'L5'!D14,IF(LOC!$A$1="L6",'L6'!D14))))))</f>
        <v>0</v>
      </c>
      <c r="E14" s="237"/>
      <c r="F14" s="237"/>
      <c r="G14" s="245" t="s">
        <v>48</v>
      </c>
      <c r="H14" s="256" t="str">
        <f>IF(LEN(INPUT!P14)=0,"",INPUT!P14)</f>
        <v>Telecare</v>
      </c>
      <c r="I14" s="242">
        <f>IF(LOC!$A$1="L1",'L1'!I14,IF(LOC!$A$1="L2",'L2'!I14,IF(LOC!$A$1="L3",'L3'!I14,IF(LOC!$A$1="L4",'L4'!I14,IF(LOC!$A$1="L5",'L5'!I14,IF(LOC!$A$1="L6",'L6'!I14))))))</f>
        <v>0</v>
      </c>
      <c r="M14" s="168"/>
      <c r="N14" s="181"/>
      <c r="O14" s="182"/>
      <c r="P14" s="183"/>
      <c r="Q14" s="184"/>
      <c r="R14" s="184"/>
      <c r="S14" s="183"/>
      <c r="T14" s="183"/>
      <c r="U14" s="168"/>
      <c r="V14" s="168"/>
      <c r="AF14" s="167"/>
      <c r="AG14" s="167"/>
    </row>
    <row r="15" spans="2:33" ht="12" customHeight="1">
      <c r="B15" s="244" t="s">
        <v>50</v>
      </c>
      <c r="C15" s="241">
        <f>IF(LEN(INPUT!C15)&gt;0,INPUT!C15,"")</f>
      </c>
      <c r="D15" s="242">
        <f>IF(LOC!$A$1="L1",'L1'!D15,IF(LOC!$A$1="L2",'L2'!D15,IF(LOC!$A$1="L3",'L3'!D15,IF(LOC!$A$1="L4",'L4'!D15,IF(LOC!$A$1="L5",'L5'!D15,IF(LOC!$A$1="L6",'L6'!D15))))))</f>
        <v>0</v>
      </c>
      <c r="E15" s="237"/>
      <c r="F15" s="237"/>
      <c r="G15" s="245" t="s">
        <v>51</v>
      </c>
      <c r="H15" s="256" t="str">
        <f>IF(LEN(INPUT!P15)=0,"",INPUT!P15)</f>
        <v>CPN</v>
      </c>
      <c r="I15" s="242">
        <f>IF(LOC!$A$1="L1",'L1'!I15,IF(LOC!$A$1="L2",'L2'!I15,IF(LOC!$A$1="L3",'L3'!I15,IF(LOC!$A$1="L4",'L4'!I15,IF(LOC!$A$1="L5",'L5'!I15,IF(LOC!$A$1="L6",'L6'!I15))))))</f>
        <v>0</v>
      </c>
      <c r="M15" s="168"/>
      <c r="N15" s="181"/>
      <c r="O15" s="182"/>
      <c r="P15" s="183"/>
      <c r="Q15" s="184"/>
      <c r="R15" s="184"/>
      <c r="S15" s="183"/>
      <c r="T15" s="183"/>
      <c r="U15" s="168"/>
      <c r="V15" s="168"/>
      <c r="AF15" s="167"/>
      <c r="AG15" s="167"/>
    </row>
    <row r="16" spans="2:33" ht="12" customHeight="1">
      <c r="B16" s="244" t="s">
        <v>52</v>
      </c>
      <c r="C16" s="241">
        <f>IF(LEN(INPUT!C16)&gt;0,INPUT!C16,"")</f>
      </c>
      <c r="D16" s="242">
        <f>IF(LOC!$A$1="L1",'L1'!D16,IF(LOC!$A$1="L2",'L2'!D16,IF(LOC!$A$1="L3",'L3'!D16,IF(LOC!$A$1="L4",'L4'!D16,IF(LOC!$A$1="L5",'L5'!D16,IF(LOC!$A$1="L6",'L6'!D16))))))</f>
        <v>0</v>
      </c>
      <c r="E16" s="237"/>
      <c r="F16" s="237"/>
      <c r="G16" s="245" t="s">
        <v>53</v>
      </c>
      <c r="H16" s="256" t="str">
        <f>IF(LEN(INPUT!P16)=0,"",INPUT!P16)</f>
        <v>Night sitter</v>
      </c>
      <c r="I16" s="242">
        <f>IF(LOC!$A$1="L1",'L1'!I16,IF(LOC!$A$1="L2",'L2'!I16,IF(LOC!$A$1="L3",'L3'!I16,IF(LOC!$A$1="L4",'L4'!I16,IF(LOC!$A$1="L5",'L5'!I16,IF(LOC!$A$1="L6",'L6'!I16))))))</f>
        <v>0</v>
      </c>
      <c r="M16" s="168"/>
      <c r="N16" s="181"/>
      <c r="O16" s="182"/>
      <c r="P16" s="183"/>
      <c r="Q16" s="184"/>
      <c r="R16" s="184"/>
      <c r="S16" s="183"/>
      <c r="T16" s="183"/>
      <c r="U16" s="168"/>
      <c r="V16" s="168"/>
      <c r="AF16" s="167"/>
      <c r="AG16" s="167"/>
    </row>
    <row r="17" spans="2:33" ht="12" customHeight="1">
      <c r="B17" s="244" t="s">
        <v>54</v>
      </c>
      <c r="C17" s="241">
        <f>IF(LEN(INPUT!C17)&gt;0,INPUT!C17,"")</f>
      </c>
      <c r="D17" s="242">
        <f>IF(LOC!$A$1="L1",'L1'!D17,IF(LOC!$A$1="L2",'L2'!D17,IF(LOC!$A$1="L3",'L3'!D17,IF(LOC!$A$1="L4",'L4'!D17,IF(LOC!$A$1="L5",'L5'!D17,IF(LOC!$A$1="L6",'L6'!D17))))))</f>
        <v>0</v>
      </c>
      <c r="E17" s="237"/>
      <c r="F17" s="237"/>
      <c r="G17" s="245" t="s">
        <v>55</v>
      </c>
      <c r="H17" s="256" t="str">
        <f>IF(LEN(INPUT!P17)=0,"",INPUT!P17)</f>
        <v>Extra care housing</v>
      </c>
      <c r="I17" s="242">
        <f>IF(LOC!$A$1="L1",'L1'!I17,IF(LOC!$A$1="L2",'L2'!I17,IF(LOC!$A$1="L3",'L3'!I17,IF(LOC!$A$1="L4",'L4'!I17,IF(LOC!$A$1="L5",'L5'!I17,IF(LOC!$A$1="L6",'L6'!I17))))))</f>
        <v>0</v>
      </c>
      <c r="M17" s="168"/>
      <c r="N17" s="181"/>
      <c r="O17" s="182"/>
      <c r="P17" s="183"/>
      <c r="Q17" s="184"/>
      <c r="R17" s="184"/>
      <c r="S17" s="183"/>
      <c r="T17" s="183"/>
      <c r="U17" s="168"/>
      <c r="V17" s="168"/>
      <c r="AF17" s="167"/>
      <c r="AG17" s="167"/>
    </row>
    <row r="18" spans="2:33" ht="12" customHeight="1">
      <c r="B18" s="244" t="s">
        <v>56</v>
      </c>
      <c r="C18" s="241">
        <f>IF(LEN(INPUT!C18)&gt;0,INPUT!C18,"")</f>
      </c>
      <c r="D18" s="242">
        <f>IF(LOC!$A$1="L1",'L1'!D18,IF(LOC!$A$1="L2",'L2'!D18,IF(LOC!$A$1="L3",'L3'!D18,IF(LOC!$A$1="L4",'L4'!D18,IF(LOC!$A$1="L5",'L5'!D18,IF(LOC!$A$1="L6",'L6'!D18))))))</f>
        <v>0</v>
      </c>
      <c r="E18" s="237"/>
      <c r="F18" s="237"/>
      <c r="G18" s="245" t="s">
        <v>57</v>
      </c>
      <c r="H18" s="256" t="str">
        <f>IF(LEN(INPUT!P18)=0,"",INPUT!P18)</f>
        <v>Day care</v>
      </c>
      <c r="I18" s="242">
        <f>IF(LOC!$A$1="L1",'L1'!I18,IF(LOC!$A$1="L2",'L2'!I18,IF(LOC!$A$1="L3",'L3'!I18,IF(LOC!$A$1="L4",'L4'!I18,IF(LOC!$A$1="L5",'L5'!I18,IF(LOC!$A$1="L6",'L6'!I18))))))</f>
        <v>0</v>
      </c>
      <c r="M18" s="168"/>
      <c r="N18" s="181"/>
      <c r="O18" s="182"/>
      <c r="P18" s="183"/>
      <c r="Q18" s="184"/>
      <c r="R18" s="184"/>
      <c r="S18" s="183"/>
      <c r="T18" s="183"/>
      <c r="U18" s="168"/>
      <c r="V18" s="168"/>
      <c r="AF18" s="167"/>
      <c r="AG18" s="167"/>
    </row>
    <row r="19" spans="2:33" ht="12" customHeight="1">
      <c r="B19" s="246" t="s">
        <v>58</v>
      </c>
      <c r="C19" s="247">
        <f>IF(LEN(INPUT!C19)&gt;0,INPUT!C19,"")</f>
      </c>
      <c r="D19" s="242">
        <f>IF(LOC!$A$1="L1",'L1'!D19,IF(LOC!$A$1="L2",'L2'!D19,IF(LOC!$A$1="L3",'L3'!D19,IF(LOC!$A$1="L4",'L4'!D19,IF(LOC!$A$1="L5",'L5'!D19,IF(LOC!$A$1="L6",'L6'!D19))))))</f>
        <v>0</v>
      </c>
      <c r="E19" s="237"/>
      <c r="F19" s="237"/>
      <c r="G19" s="245" t="s">
        <v>59</v>
      </c>
      <c r="H19" s="256">
        <f>IF(LEN(INPUT!P19)=0,"",INPUT!P19)</f>
      </c>
      <c r="I19" s="242">
        <f>IF(LOC!$A$1="L1",'L1'!I19,IF(LOC!$A$1="L2",'L2'!I19,IF(LOC!$A$1="L3",'L3'!I19,IF(LOC!$A$1="L4",'L4'!I19,IF(LOC!$A$1="L5",'L5'!I19,IF(LOC!$A$1="L6",'L6'!I19))))))</f>
        <v>0</v>
      </c>
      <c r="M19" s="168"/>
      <c r="N19" s="181"/>
      <c r="O19" s="182"/>
      <c r="P19" s="183"/>
      <c r="Q19" s="184"/>
      <c r="R19" s="184"/>
      <c r="S19" s="183"/>
      <c r="T19" s="183"/>
      <c r="U19" s="168"/>
      <c r="V19" s="168"/>
      <c r="AF19" s="167"/>
      <c r="AG19" s="167"/>
    </row>
    <row r="20" spans="2:33" ht="12" customHeight="1">
      <c r="B20" s="237"/>
      <c r="C20" s="248">
        <v>5</v>
      </c>
      <c r="D20" s="249">
        <f>SUM(D4:D19)</f>
        <v>3742.133333333333</v>
      </c>
      <c r="E20" s="237"/>
      <c r="F20" s="237"/>
      <c r="G20" s="245" t="s">
        <v>60</v>
      </c>
      <c r="H20" s="256">
        <f>IF(LEN(INPUT!P20)=0,"",INPUT!P20)</f>
      </c>
      <c r="I20" s="242">
        <f>IF(LOC!$A$1="L1",'L1'!I20,IF(LOC!$A$1="L2",'L2'!I20,IF(LOC!$A$1="L3",'L3'!I20,IF(LOC!$A$1="L4",'L4'!I20,IF(LOC!$A$1="L5",'L5'!I20,IF(LOC!$A$1="L6",'L6'!I20))))))</f>
        <v>0</v>
      </c>
      <c r="M20" s="168"/>
      <c r="N20" s="181"/>
      <c r="O20" s="182"/>
      <c r="P20" s="183"/>
      <c r="Q20" s="184"/>
      <c r="R20" s="184"/>
      <c r="S20" s="183"/>
      <c r="T20" s="183"/>
      <c r="U20" s="168"/>
      <c r="V20" s="168"/>
      <c r="AF20" s="167"/>
      <c r="AG20" s="167"/>
    </row>
    <row r="21" spans="2:33" ht="12" customHeight="1">
      <c r="B21" s="250"/>
      <c r="C21" s="251"/>
      <c r="D21" s="237"/>
      <c r="E21" s="237"/>
      <c r="F21" s="237"/>
      <c r="G21" s="245" t="s">
        <v>61</v>
      </c>
      <c r="H21" s="256">
        <f>IF(LEN(INPUT!P21)=0,"",INPUT!P21)</f>
      </c>
      <c r="I21" s="242">
        <f>IF(LOC!$A$1="L1",'L1'!I21,IF(LOC!$A$1="L2",'L2'!I21,IF(LOC!$A$1="L3",'L3'!I21,IF(LOC!$A$1="L4",'L4'!I21,IF(LOC!$A$1="L5",'L5'!I21,IF(LOC!$A$1="L6",'L6'!I21))))))</f>
        <v>0</v>
      </c>
      <c r="M21" s="168"/>
      <c r="N21" s="181"/>
      <c r="O21" s="182"/>
      <c r="P21" s="183"/>
      <c r="Q21" s="184"/>
      <c r="R21" s="184"/>
      <c r="S21" s="183"/>
      <c r="T21" s="183"/>
      <c r="U21" s="168"/>
      <c r="V21" s="168"/>
      <c r="AF21" s="167"/>
      <c r="AG21" s="167"/>
    </row>
    <row r="22" spans="2:33" ht="12" customHeight="1">
      <c r="B22" s="250"/>
      <c r="C22" s="251"/>
      <c r="D22" s="237"/>
      <c r="E22" s="237"/>
      <c r="F22" s="237"/>
      <c r="G22" s="245" t="s">
        <v>62</v>
      </c>
      <c r="H22" s="256">
        <f>IF(LEN(INPUT!P22)=0,"",INPUT!P22)</f>
      </c>
      <c r="I22" s="242">
        <f>IF(LOC!$A$1="L1",'L1'!I22,IF(LOC!$A$1="L2",'L2'!I22,IF(LOC!$A$1="L3",'L3'!I22,IF(LOC!$A$1="L4",'L4'!I22,IF(LOC!$A$1="L5",'L5'!I22,IF(LOC!$A$1="L6",'L6'!I22))))))</f>
        <v>0</v>
      </c>
      <c r="M22" s="168"/>
      <c r="N22" s="181"/>
      <c r="O22" s="182"/>
      <c r="P22" s="183"/>
      <c r="Q22" s="184"/>
      <c r="R22" s="184"/>
      <c r="S22" s="183"/>
      <c r="T22" s="183"/>
      <c r="U22" s="168"/>
      <c r="V22" s="168"/>
      <c r="AF22" s="167"/>
      <c r="AG22" s="167"/>
    </row>
    <row r="23" spans="2:33" ht="12" customHeight="1">
      <c r="B23" s="237"/>
      <c r="C23" s="237"/>
      <c r="D23" s="237"/>
      <c r="E23" s="237"/>
      <c r="F23" s="237"/>
      <c r="G23" s="252" t="s">
        <v>63</v>
      </c>
      <c r="H23" s="270">
        <f>IF(LEN(INPUT!P23)=0,"",INPUT!P23)</f>
      </c>
      <c r="I23" s="253">
        <f>IF(LOC!$A$1="L1",'L1'!I23,IF(LOC!$A$1="L2",'L2'!I23,IF(LOC!$A$1="L3",'L3'!I23,IF(LOC!$A$1="L4",'L4'!I23,IF(LOC!$A$1="L5",'L5'!I23,IF(LOC!$A$1="L6",'L6'!I23))))))</f>
        <v>0</v>
      </c>
      <c r="M23" s="168"/>
      <c r="N23" s="181"/>
      <c r="O23" s="182"/>
      <c r="P23" s="183"/>
      <c r="Q23" s="184"/>
      <c r="R23" s="184"/>
      <c r="S23" s="183"/>
      <c r="T23" s="183"/>
      <c r="U23" s="168"/>
      <c r="V23" s="168"/>
      <c r="AF23" s="167"/>
      <c r="AG23" s="167"/>
    </row>
    <row r="24" spans="13:33" ht="12" customHeight="1">
      <c r="M24" s="168"/>
      <c r="O24" s="185"/>
      <c r="P24" s="186"/>
      <c r="Q24" s="187"/>
      <c r="R24" s="188"/>
      <c r="S24" s="188"/>
      <c r="T24" s="188"/>
      <c r="U24" s="188"/>
      <c r="V24" s="168"/>
      <c r="AF24" s="167"/>
      <c r="AG24" s="167"/>
    </row>
    <row r="25" spans="13:33" ht="12" customHeight="1">
      <c r="M25" s="168"/>
      <c r="O25" s="181"/>
      <c r="P25" s="183"/>
      <c r="Q25" s="184"/>
      <c r="R25" s="184"/>
      <c r="S25" s="183"/>
      <c r="T25" s="183"/>
      <c r="U25" s="168"/>
      <c r="AF25" s="167"/>
      <c r="AG25" s="167"/>
    </row>
    <row r="26" spans="13:33" ht="12" customHeight="1">
      <c r="M26" s="168"/>
      <c r="O26" s="168"/>
      <c r="P26" s="189"/>
      <c r="Q26" s="190"/>
      <c r="R26" s="174"/>
      <c r="S26" s="174"/>
      <c r="T26" s="174"/>
      <c r="U26" s="174"/>
      <c r="V26" s="168"/>
      <c r="AF26" s="167"/>
      <c r="AG26" s="167"/>
    </row>
    <row r="27" spans="13:33" ht="15" customHeight="1">
      <c r="M27" s="168"/>
      <c r="O27" s="168"/>
      <c r="P27" s="189"/>
      <c r="Q27" s="190"/>
      <c r="R27" s="174"/>
      <c r="S27" s="174"/>
      <c r="T27" s="174"/>
      <c r="U27" s="174"/>
      <c r="V27" s="168"/>
      <c r="AF27" s="167"/>
      <c r="AG27" s="167"/>
    </row>
    <row r="28" spans="13:22" ht="15" customHeight="1">
      <c r="M28" s="168"/>
      <c r="O28" s="168"/>
      <c r="P28" s="189"/>
      <c r="Q28" s="190"/>
      <c r="R28" s="174"/>
      <c r="S28" s="174"/>
      <c r="T28" s="174"/>
      <c r="U28" s="174"/>
      <c r="V28" s="168"/>
    </row>
    <row r="29" spans="13:22" ht="15" customHeight="1">
      <c r="M29" s="168"/>
      <c r="O29" s="168"/>
      <c r="P29" s="189"/>
      <c r="Q29" s="190"/>
      <c r="R29" s="174"/>
      <c r="S29" s="174"/>
      <c r="T29" s="174"/>
      <c r="U29" s="174"/>
      <c r="V29" s="168"/>
    </row>
    <row r="30" spans="13:22" ht="15" customHeight="1">
      <c r="M30" s="168"/>
      <c r="O30" s="168"/>
      <c r="P30" s="189"/>
      <c r="Q30" s="190"/>
      <c r="R30" s="174"/>
      <c r="S30" s="174"/>
      <c r="T30" s="174"/>
      <c r="U30" s="174"/>
      <c r="V30" s="168"/>
    </row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P108"/>
  <sheetViews>
    <sheetView showRowColHeaders="0" zoomScale="150" zoomScaleNormal="150" workbookViewId="0" topLeftCell="BX1">
      <selection activeCell="BN4" sqref="BN4"/>
    </sheetView>
  </sheetViews>
  <sheetFormatPr defaultColWidth="9.140625" defaultRowHeight="9.75" customHeight="1"/>
  <cols>
    <col min="1" max="1" width="1.7109375" style="1" customWidth="1"/>
    <col min="2" max="2" width="5.7109375" style="1" customWidth="1"/>
    <col min="3" max="3" width="20.7109375" style="1" customWidth="1"/>
    <col min="4" max="9" width="8.7109375" style="1" customWidth="1"/>
    <col min="10" max="10" width="10.00390625" style="1" customWidth="1"/>
    <col min="11" max="15" width="9.140625" style="1" customWidth="1"/>
    <col min="16" max="16" width="1.7109375" style="1" customWidth="1"/>
    <col min="17" max="17" width="4.7109375" style="1" customWidth="1"/>
    <col min="18" max="18" width="21.7109375" style="1" customWidth="1"/>
    <col min="19" max="24" width="9.7109375" style="1" customWidth="1"/>
    <col min="25" max="25" width="10.00390625" style="1" customWidth="1"/>
    <col min="26" max="30" width="9.140625" style="1" customWidth="1"/>
    <col min="31" max="31" width="1.7109375" style="1" customWidth="1"/>
    <col min="32" max="32" width="4.7109375" style="1" customWidth="1"/>
    <col min="33" max="33" width="21.7109375" style="1" customWidth="1"/>
    <col min="34" max="39" width="9.7109375" style="1" customWidth="1"/>
    <col min="40" max="40" width="10.00390625" style="1" customWidth="1"/>
    <col min="41" max="45" width="9.140625" style="1" customWidth="1"/>
    <col min="46" max="46" width="1.7109375" style="1" customWidth="1"/>
    <col min="47" max="47" width="4.7109375" style="1" customWidth="1"/>
    <col min="48" max="48" width="21.7109375" style="1" customWidth="1"/>
    <col min="49" max="54" width="9.7109375" style="1" customWidth="1"/>
    <col min="55" max="55" width="10.00390625" style="1" customWidth="1"/>
    <col min="56" max="60" width="9.140625" style="1" customWidth="1"/>
    <col min="61" max="61" width="1.7109375" style="1" customWidth="1"/>
    <col min="62" max="62" width="4.7109375" style="1" customWidth="1"/>
    <col min="63" max="63" width="21.7109375" style="1" customWidth="1"/>
    <col min="64" max="69" width="9.7109375" style="1" customWidth="1"/>
    <col min="70" max="70" width="10.00390625" style="1" customWidth="1"/>
    <col min="71" max="75" width="9.140625" style="1" customWidth="1"/>
    <col min="76" max="76" width="1.7109375" style="1" customWidth="1"/>
    <col min="77" max="77" width="4.7109375" style="1" customWidth="1"/>
    <col min="78" max="78" width="21.7109375" style="1" customWidth="1"/>
    <col min="79" max="84" width="9.7109375" style="1" customWidth="1"/>
    <col min="85" max="85" width="10.00390625" style="1" customWidth="1"/>
    <col min="86" max="90" width="9.140625" style="1" customWidth="1"/>
    <col min="91" max="91" width="1.7109375" style="1" customWidth="1"/>
    <col min="92" max="92" width="4.7109375" style="1" customWidth="1"/>
    <col min="93" max="93" width="21.7109375" style="1" customWidth="1"/>
    <col min="94" max="99" width="9.7109375" style="1" customWidth="1"/>
    <col min="100" max="100" width="10.00390625" style="1" customWidth="1"/>
    <col min="101" max="105" width="9.140625" style="1" customWidth="1"/>
    <col min="106" max="106" width="1.7109375" style="1" customWidth="1"/>
    <col min="107" max="107" width="4.7109375" style="1" hidden="1" customWidth="1"/>
    <col min="108" max="108" width="21.7109375" style="1" hidden="1" customWidth="1"/>
    <col min="109" max="114" width="8.7109375" style="1" hidden="1" customWidth="1"/>
    <col min="115" max="115" width="10.00390625" style="1" hidden="1" customWidth="1"/>
    <col min="116" max="120" width="9.140625" style="1" customWidth="1"/>
    <col min="121" max="121" width="1.7109375" style="1" customWidth="1"/>
    <col min="122" max="122" width="4.7109375" style="1" hidden="1" customWidth="1"/>
    <col min="123" max="123" width="21.7109375" style="1" hidden="1" customWidth="1"/>
    <col min="124" max="129" width="8.7109375" style="1" hidden="1" customWidth="1"/>
    <col min="130" max="130" width="10.00390625" style="1" hidden="1" customWidth="1"/>
    <col min="131" max="135" width="9.140625" style="1" customWidth="1"/>
    <col min="136" max="136" width="1.7109375" style="1" customWidth="1"/>
    <col min="137" max="137" width="4.8515625" style="1" hidden="1" customWidth="1"/>
    <col min="138" max="138" width="21.7109375" style="1" hidden="1" customWidth="1"/>
    <col min="139" max="144" width="8.7109375" style="1" hidden="1" customWidth="1"/>
    <col min="145" max="145" width="10.00390625" style="1" hidden="1" customWidth="1"/>
    <col min="146" max="150" width="9.140625" style="1" customWidth="1"/>
    <col min="151" max="151" width="1.7109375" style="1" customWidth="1"/>
    <col min="152" max="152" width="4.7109375" style="1" hidden="1" customWidth="1"/>
    <col min="153" max="153" width="21.7109375" style="1" hidden="1" customWidth="1"/>
    <col min="154" max="159" width="8.7109375" style="1" hidden="1" customWidth="1"/>
    <col min="160" max="160" width="10.00390625" style="1" hidden="1" customWidth="1"/>
    <col min="161" max="165" width="9.140625" style="1" customWidth="1"/>
    <col min="166" max="166" width="1.7109375" style="1" customWidth="1"/>
    <col min="167" max="167" width="4.7109375" style="1" hidden="1" customWidth="1"/>
    <col min="168" max="168" width="21.7109375" style="1" hidden="1" customWidth="1"/>
    <col min="169" max="174" width="8.7109375" style="1" hidden="1" customWidth="1"/>
    <col min="175" max="175" width="10.00390625" style="1" hidden="1" customWidth="1"/>
    <col min="176" max="180" width="9.140625" style="1" customWidth="1"/>
    <col min="181" max="181" width="1.7109375" style="1" customWidth="1"/>
    <col min="182" max="182" width="4.8515625" style="1" hidden="1" customWidth="1"/>
    <col min="183" max="183" width="21.7109375" style="1" hidden="1" customWidth="1"/>
    <col min="184" max="189" width="8.7109375" style="1" hidden="1" customWidth="1"/>
    <col min="190" max="190" width="10.00390625" style="1" hidden="1" customWidth="1"/>
    <col min="191" max="195" width="9.140625" style="1" customWidth="1"/>
    <col min="196" max="196" width="1.7109375" style="1" customWidth="1"/>
    <col min="197" max="197" width="4.7109375" style="1" hidden="1" customWidth="1"/>
    <col min="198" max="198" width="21.7109375" style="1" hidden="1" customWidth="1"/>
    <col min="199" max="204" width="8.7109375" style="1" hidden="1" customWidth="1"/>
    <col min="205" max="205" width="10.00390625" style="1" hidden="1" customWidth="1"/>
    <col min="206" max="210" width="9.140625" style="1" customWidth="1"/>
    <col min="211" max="211" width="1.7109375" style="1" customWidth="1"/>
    <col min="212" max="212" width="4.7109375" style="1" hidden="1" customWidth="1"/>
    <col min="213" max="213" width="21.7109375" style="1" hidden="1" customWidth="1"/>
    <col min="214" max="219" width="8.7109375" style="1" hidden="1" customWidth="1"/>
    <col min="220" max="220" width="10.00390625" style="1" hidden="1" customWidth="1"/>
    <col min="221" max="225" width="9.140625" style="1" customWidth="1"/>
    <col min="226" max="226" width="1.7109375" style="1" customWidth="1"/>
    <col min="227" max="227" width="4.7109375" style="1" hidden="1" customWidth="1"/>
    <col min="228" max="228" width="21.7109375" style="1" hidden="1" customWidth="1"/>
    <col min="229" max="234" width="8.7109375" style="1" hidden="1" customWidth="1"/>
    <col min="235" max="235" width="10.00390625" style="1" hidden="1" customWidth="1"/>
    <col min="236" max="240" width="9.140625" style="1" customWidth="1"/>
    <col min="241" max="241" width="1.7109375" style="1" customWidth="1"/>
    <col min="242" max="242" width="4.7109375" style="1" hidden="1" customWidth="1"/>
    <col min="243" max="243" width="21.7109375" style="1" hidden="1" customWidth="1"/>
    <col min="244" max="249" width="8.7109375" style="1" hidden="1" customWidth="1"/>
    <col min="250" max="250" width="10.00390625" style="1" hidden="1" customWidth="1"/>
    <col min="251" max="16384" width="9.140625" style="1" customWidth="1"/>
  </cols>
  <sheetData>
    <row r="1" spans="1:250" ht="12" customHeight="1">
      <c r="A1" s="50"/>
      <c r="B1" s="139"/>
      <c r="C1" s="139"/>
      <c r="D1" s="139"/>
      <c r="E1" s="139"/>
      <c r="F1" s="139"/>
      <c r="G1" s="139"/>
      <c r="H1" s="139"/>
      <c r="I1" s="139"/>
      <c r="J1" s="139"/>
      <c r="K1" s="139"/>
      <c r="P1" s="50"/>
      <c r="Q1" s="51"/>
      <c r="R1" s="51"/>
      <c r="S1" s="51"/>
      <c r="T1" s="149"/>
      <c r="U1" s="51"/>
      <c r="V1" s="51"/>
      <c r="W1" s="151"/>
      <c r="X1" s="152" t="str">
        <f>VLOOKUP(LOC!$A$1,LOC!$B$4:$C$9,2)</f>
        <v>Telecare Valley</v>
      </c>
      <c r="Y1" s="153"/>
      <c r="AE1" s="50"/>
      <c r="AF1" s="51"/>
      <c r="AG1" s="51"/>
      <c r="AH1" s="51"/>
      <c r="AI1" s="149"/>
      <c r="AJ1" s="51"/>
      <c r="AK1" s="51"/>
      <c r="AL1" s="151"/>
      <c r="AM1" s="152" t="str">
        <f>VLOOKUP(LOC!$A$1,LOC!$B$4:$C$9,2)</f>
        <v>Telecare Valley</v>
      </c>
      <c r="AN1" s="153"/>
      <c r="AT1" s="50"/>
      <c r="AU1" s="51"/>
      <c r="AV1" s="51"/>
      <c r="AW1" s="51"/>
      <c r="AX1" s="149"/>
      <c r="AY1" s="51"/>
      <c r="AZ1" s="51"/>
      <c r="BA1" s="151"/>
      <c r="BB1" s="152" t="str">
        <f>VLOOKUP(LOC!$A$1,LOC!$B$4:$C$9,2)</f>
        <v>Telecare Valley</v>
      </c>
      <c r="BC1" s="153"/>
      <c r="BI1" s="50"/>
      <c r="BJ1" s="51"/>
      <c r="BK1" s="51"/>
      <c r="BL1" s="51"/>
      <c r="BM1" s="149"/>
      <c r="BN1" s="51"/>
      <c r="BO1" s="51"/>
      <c r="BP1" s="151"/>
      <c r="BQ1" s="152" t="str">
        <f>VLOOKUP(LOC!$A$1,LOC!$B$4:$C$9,2)</f>
        <v>Telecare Valley</v>
      </c>
      <c r="BR1" s="153"/>
      <c r="BX1" s="50"/>
      <c r="BY1" s="51"/>
      <c r="BZ1" s="51"/>
      <c r="CA1" s="51"/>
      <c r="CB1" s="149"/>
      <c r="CC1" s="51"/>
      <c r="CD1" s="51"/>
      <c r="CE1" s="151"/>
      <c r="CF1" s="152" t="str">
        <f>VLOOKUP(LOC!$A$1,LOC!$B$4:$C$9,2)</f>
        <v>Telecare Valley</v>
      </c>
      <c r="CG1" s="153"/>
      <c r="CM1" s="50"/>
      <c r="CN1" s="51"/>
      <c r="CO1" s="51"/>
      <c r="CP1" s="51"/>
      <c r="CQ1" s="149"/>
      <c r="CR1" s="51"/>
      <c r="CS1" s="51"/>
      <c r="CT1" s="151"/>
      <c r="CU1" s="152" t="str">
        <f>VLOOKUP(LOC!$A$1,LOC!$B$4:$C$9,2)</f>
        <v>Telecare Valley</v>
      </c>
      <c r="CV1" s="153"/>
      <c r="DB1" s="50"/>
      <c r="DC1" s="51"/>
      <c r="DD1" s="51"/>
      <c r="DE1" s="51"/>
      <c r="DF1" s="149"/>
      <c r="DG1" s="51"/>
      <c r="DH1" s="51"/>
      <c r="DI1" s="151"/>
      <c r="DJ1" s="152" t="str">
        <f>VLOOKUP(LOC!$A$1,LOC!$B$4:$C$9,2)</f>
        <v>Telecare Valley</v>
      </c>
      <c r="DK1" s="153"/>
      <c r="DQ1" s="50"/>
      <c r="DR1" s="51"/>
      <c r="DS1" s="51"/>
      <c r="DT1" s="51"/>
      <c r="DU1" s="149"/>
      <c r="DV1" s="51"/>
      <c r="DW1" s="51"/>
      <c r="DX1" s="151"/>
      <c r="DY1" s="152" t="str">
        <f>VLOOKUP(LOC!$A$1,LOC!$B$4:$C$9,2)</f>
        <v>Telecare Valley</v>
      </c>
      <c r="DZ1" s="153"/>
      <c r="EF1" s="50"/>
      <c r="EG1" s="51"/>
      <c r="EH1" s="51"/>
      <c r="EI1" s="51"/>
      <c r="EJ1" s="149"/>
      <c r="EK1" s="51"/>
      <c r="EL1" s="51"/>
      <c r="EM1" s="151"/>
      <c r="EN1" s="152" t="str">
        <f>VLOOKUP(LOC!$A$1,LOC!$B$4:$C$9,2)</f>
        <v>Telecare Valley</v>
      </c>
      <c r="EO1" s="153"/>
      <c r="EU1" s="50"/>
      <c r="EV1" s="51"/>
      <c r="EW1" s="51"/>
      <c r="EX1" s="51"/>
      <c r="EY1" s="149"/>
      <c r="EZ1" s="51"/>
      <c r="FA1" s="51"/>
      <c r="FB1" s="151"/>
      <c r="FC1" s="152" t="str">
        <f>VLOOKUP(LOC!$A$1,LOC!$B$4:$C$9,2)</f>
        <v>Telecare Valley</v>
      </c>
      <c r="FD1" s="153"/>
      <c r="FJ1" s="50"/>
      <c r="FK1" s="51"/>
      <c r="FL1" s="51"/>
      <c r="FM1" s="51"/>
      <c r="FN1" s="149"/>
      <c r="FO1" s="51"/>
      <c r="FP1" s="51"/>
      <c r="FQ1" s="151"/>
      <c r="FR1" s="152" t="str">
        <f>VLOOKUP(LOC!$A$1,LOC!$B$4:$C$9,2)</f>
        <v>Telecare Valley</v>
      </c>
      <c r="FS1" s="153"/>
      <c r="FY1" s="50"/>
      <c r="FZ1" s="51"/>
      <c r="GA1" s="51"/>
      <c r="GB1" s="51"/>
      <c r="GC1" s="149"/>
      <c r="GD1" s="51"/>
      <c r="GE1" s="51"/>
      <c r="GF1" s="151"/>
      <c r="GG1" s="152" t="str">
        <f>VLOOKUP(LOC!$A$1,LOC!$B$4:$C$9,2)</f>
        <v>Telecare Valley</v>
      </c>
      <c r="GH1" s="153"/>
      <c r="GN1" s="50"/>
      <c r="GO1" s="51"/>
      <c r="GP1" s="51"/>
      <c r="GQ1" s="51"/>
      <c r="GR1" s="149"/>
      <c r="GS1" s="51"/>
      <c r="GT1" s="51"/>
      <c r="GU1" s="151"/>
      <c r="GV1" s="152" t="str">
        <f>VLOOKUP(LOC!$A$1,LOC!$B$4:$C$9,2)</f>
        <v>Telecare Valley</v>
      </c>
      <c r="GW1" s="153"/>
      <c r="HC1" s="50"/>
      <c r="HD1" s="51"/>
      <c r="HE1" s="51"/>
      <c r="HF1" s="51"/>
      <c r="HG1" s="149"/>
      <c r="HH1" s="51"/>
      <c r="HI1" s="51"/>
      <c r="HJ1" s="151"/>
      <c r="HK1" s="152" t="str">
        <f>VLOOKUP(LOC!$A$1,LOC!$B$4:$C$9,2)</f>
        <v>Telecare Valley</v>
      </c>
      <c r="HL1" s="153"/>
      <c r="HR1" s="50"/>
      <c r="HS1" s="51"/>
      <c r="HT1" s="51"/>
      <c r="HU1" s="51"/>
      <c r="HV1" s="149"/>
      <c r="HW1" s="51"/>
      <c r="HX1" s="51"/>
      <c r="HY1" s="151"/>
      <c r="HZ1" s="152" t="str">
        <f>VLOOKUP(LOC!$A$1,LOC!$B$4:$C$9,2)</f>
        <v>Telecare Valley</v>
      </c>
      <c r="IA1" s="153"/>
      <c r="IG1" s="50"/>
      <c r="IH1" s="51"/>
      <c r="II1" s="51"/>
      <c r="IJ1" s="51"/>
      <c r="IK1" s="149"/>
      <c r="IL1" s="51"/>
      <c r="IM1" s="51"/>
      <c r="IN1" s="151"/>
      <c r="IO1" s="152" t="str">
        <f>VLOOKUP(LOC!$A$1,LOC!$B$4:$C$9,2)</f>
        <v>Telecare Valley</v>
      </c>
      <c r="IP1" s="153"/>
    </row>
    <row r="2" spans="1:250" ht="9.75" customHeight="1">
      <c r="A2" s="132"/>
      <c r="B2" s="139"/>
      <c r="C2" s="139"/>
      <c r="D2" s="139"/>
      <c r="E2" s="139"/>
      <c r="F2" s="139"/>
      <c r="G2" s="139"/>
      <c r="H2" s="139"/>
      <c r="I2" s="139"/>
      <c r="J2" s="139"/>
      <c r="K2" s="139"/>
      <c r="P2" s="132"/>
      <c r="Q2" s="133"/>
      <c r="R2" s="132"/>
      <c r="S2" s="134" t="str">
        <f>INPUT!$B$4&amp;" - "&amp;INPUT!$C$4</f>
        <v>P1 - Care home residents - not EMH</v>
      </c>
      <c r="T2" s="135"/>
      <c r="U2" s="135"/>
      <c r="V2" s="135"/>
      <c r="W2" s="136"/>
      <c r="X2" s="137" t="s">
        <v>161</v>
      </c>
      <c r="Y2" s="287">
        <f>'DL'!D4</f>
        <v>1123.8</v>
      </c>
      <c r="AE2" s="132"/>
      <c r="AF2" s="133"/>
      <c r="AG2" s="132"/>
      <c r="AH2" s="134" t="str">
        <f>INPUT!$B$5&amp;" - "&amp;INPUT!$C$5</f>
        <v>P2 - Care home residents -  EMH</v>
      </c>
      <c r="AI2" s="135"/>
      <c r="AJ2" s="135"/>
      <c r="AK2" s="135"/>
      <c r="AL2" s="136"/>
      <c r="AM2" s="137" t="s">
        <v>161</v>
      </c>
      <c r="AN2" s="287">
        <f>'DL'!D5</f>
        <v>218.33333333333334</v>
      </c>
      <c r="AT2" s="132"/>
      <c r="AU2" s="133"/>
      <c r="AV2" s="132"/>
      <c r="AW2" s="134" t="str">
        <f>INPUT!$B$6&amp;" - "&amp;INPUT!$C$6</f>
        <v>P3 - Case management - frail older people</v>
      </c>
      <c r="AX2" s="135"/>
      <c r="AY2" s="135"/>
      <c r="AZ2" s="135"/>
      <c r="BA2" s="136"/>
      <c r="BB2" s="137" t="s">
        <v>161</v>
      </c>
      <c r="BC2" s="287">
        <f>'DL'!D6</f>
        <v>550</v>
      </c>
      <c r="BI2" s="132"/>
      <c r="BJ2" s="133"/>
      <c r="BK2" s="132"/>
      <c r="BL2" s="134" t="str">
        <f>INPUT!$B$7&amp;" - "&amp;INPUT!$C$7</f>
        <v>P4 - Other long term care needs</v>
      </c>
      <c r="BM2" s="135"/>
      <c r="BN2" s="135"/>
      <c r="BO2" s="135"/>
      <c r="BP2" s="136"/>
      <c r="BQ2" s="137" t="s">
        <v>161</v>
      </c>
      <c r="BR2" s="138">
        <f>'DL'!D7</f>
        <v>550</v>
      </c>
      <c r="BX2" s="132"/>
      <c r="BY2" s="133"/>
      <c r="BZ2" s="132"/>
      <c r="CA2" s="134" t="str">
        <f>INPUT!$B$8&amp;" - "&amp;INPUT!$C$8</f>
        <v>P5 - Other low intensity needs</v>
      </c>
      <c r="CB2" s="135"/>
      <c r="CC2" s="135"/>
      <c r="CD2" s="135"/>
      <c r="CE2" s="136"/>
      <c r="CF2" s="137" t="s">
        <v>161</v>
      </c>
      <c r="CG2" s="287">
        <f>'DL'!D8</f>
        <v>1300</v>
      </c>
      <c r="CM2" s="132"/>
      <c r="CN2" s="133"/>
      <c r="CO2" s="132"/>
      <c r="CP2" s="134" t="str">
        <f>INPUT!$B$9&amp;" - "&amp;INPUT!$C$9</f>
        <v>P6 - Unsupported at home &gt;65</v>
      </c>
      <c r="CQ2" s="135"/>
      <c r="CR2" s="135"/>
      <c r="CS2" s="135"/>
      <c r="CT2" s="136"/>
      <c r="CU2" s="137" t="s">
        <v>161</v>
      </c>
      <c r="CV2" s="287">
        <f>'DL'!D9</f>
        <v>0</v>
      </c>
      <c r="DB2" s="132"/>
      <c r="DC2" s="133"/>
      <c r="DD2" s="132"/>
      <c r="DE2" s="134" t="str">
        <f>INPUT!$B$10&amp;" - "&amp;INPUT!$C$10</f>
        <v>P7 - </v>
      </c>
      <c r="DF2" s="135"/>
      <c r="DG2" s="135"/>
      <c r="DH2" s="135"/>
      <c r="DI2" s="136"/>
      <c r="DJ2" s="137" t="s">
        <v>161</v>
      </c>
      <c r="DK2" s="287">
        <f>'DL'!D10</f>
        <v>0</v>
      </c>
      <c r="DQ2" s="132"/>
      <c r="DR2" s="133"/>
      <c r="DS2" s="132"/>
      <c r="DT2" s="134" t="str">
        <f>INPUT!$B$11&amp;" - "&amp;INPUT!$C$11</f>
        <v>P8 - </v>
      </c>
      <c r="DU2" s="135"/>
      <c r="DV2" s="135"/>
      <c r="DW2" s="135"/>
      <c r="DX2" s="136"/>
      <c r="DY2" s="137" t="s">
        <v>161</v>
      </c>
      <c r="DZ2" s="138">
        <f>'DL'!D11</f>
        <v>0</v>
      </c>
      <c r="EF2" s="132"/>
      <c r="EG2" s="133"/>
      <c r="EH2" s="132"/>
      <c r="EI2" s="134" t="str">
        <f>INPUT!$B$12&amp;" - "&amp;INPUT!$C$12</f>
        <v>P9 - </v>
      </c>
      <c r="EJ2" s="135"/>
      <c r="EK2" s="135"/>
      <c r="EL2" s="135"/>
      <c r="EM2" s="136"/>
      <c r="EN2" s="137" t="s">
        <v>161</v>
      </c>
      <c r="EO2" s="138">
        <f>'DL'!D12</f>
        <v>0</v>
      </c>
      <c r="EU2" s="132"/>
      <c r="EV2" s="133"/>
      <c r="EW2" s="132"/>
      <c r="EX2" s="134" t="str">
        <f>INPUT!$B$13&amp;" - "&amp;INPUT!$C$13</f>
        <v>P10 - </v>
      </c>
      <c r="EY2" s="135"/>
      <c r="EZ2" s="135"/>
      <c r="FA2" s="135"/>
      <c r="FB2" s="136"/>
      <c r="FC2" s="137" t="s">
        <v>161</v>
      </c>
      <c r="FD2" s="138">
        <f>'DL'!D13</f>
        <v>0</v>
      </c>
      <c r="FJ2" s="132"/>
      <c r="FK2" s="133"/>
      <c r="FL2" s="132"/>
      <c r="FM2" s="134" t="str">
        <f>INPUT!$B$14&amp;" - "&amp;INPUT!$C$14</f>
        <v>P11 - </v>
      </c>
      <c r="FN2" s="135"/>
      <c r="FO2" s="135"/>
      <c r="FP2" s="135"/>
      <c r="FQ2" s="136"/>
      <c r="FR2" s="137" t="s">
        <v>161</v>
      </c>
      <c r="FS2" s="138">
        <f>'DL'!D14</f>
        <v>0</v>
      </c>
      <c r="FY2" s="132"/>
      <c r="FZ2" s="133"/>
      <c r="GA2" s="132"/>
      <c r="GB2" s="134" t="str">
        <f>INPUT!$B$15&amp;" - "&amp;INPUT!$C$15</f>
        <v>P12 - </v>
      </c>
      <c r="GC2" s="135"/>
      <c r="GD2" s="135"/>
      <c r="GE2" s="135"/>
      <c r="GF2" s="136"/>
      <c r="GG2" s="137" t="s">
        <v>161</v>
      </c>
      <c r="GH2" s="138">
        <f>'DL'!D15</f>
        <v>0</v>
      </c>
      <c r="GN2" s="132"/>
      <c r="GO2" s="133"/>
      <c r="GP2" s="132"/>
      <c r="GQ2" s="134" t="str">
        <f>INPUT!$B$16&amp;" - "&amp;INPUT!$C$16</f>
        <v>P13 - </v>
      </c>
      <c r="GR2" s="135"/>
      <c r="GS2" s="135"/>
      <c r="GT2" s="135"/>
      <c r="GU2" s="136"/>
      <c r="GV2" s="137" t="s">
        <v>161</v>
      </c>
      <c r="GW2" s="138">
        <f>'DL'!D16</f>
        <v>0</v>
      </c>
      <c r="HC2" s="132"/>
      <c r="HD2" s="133"/>
      <c r="HE2" s="132"/>
      <c r="HF2" s="134" t="str">
        <f>INPUT!$B$17&amp;" - "&amp;INPUT!$C$17</f>
        <v>P14 - </v>
      </c>
      <c r="HG2" s="135"/>
      <c r="HH2" s="135"/>
      <c r="HI2" s="135"/>
      <c r="HJ2" s="136"/>
      <c r="HK2" s="137" t="s">
        <v>161</v>
      </c>
      <c r="HL2" s="138">
        <f>'DL'!D17</f>
        <v>0</v>
      </c>
      <c r="HR2" s="132"/>
      <c r="HS2" s="133"/>
      <c r="HT2" s="132"/>
      <c r="HU2" s="134" t="str">
        <f>INPUT!$B$18&amp;" - "&amp;INPUT!$C$18</f>
        <v>P15 - </v>
      </c>
      <c r="HV2" s="135"/>
      <c r="HW2" s="135"/>
      <c r="HX2" s="135"/>
      <c r="HY2" s="136"/>
      <c r="HZ2" s="137" t="s">
        <v>161</v>
      </c>
      <c r="IA2" s="138">
        <f>'DL'!D18</f>
        <v>0</v>
      </c>
      <c r="IG2" s="132"/>
      <c r="IH2" s="133"/>
      <c r="II2" s="132"/>
      <c r="IJ2" s="134" t="str">
        <f>INPUT!$B$19&amp;" - "&amp;INPUT!$C$19</f>
        <v>P16 - </v>
      </c>
      <c r="IK2" s="135"/>
      <c r="IL2" s="135"/>
      <c r="IM2" s="135"/>
      <c r="IN2" s="136"/>
      <c r="IO2" s="137" t="s">
        <v>161</v>
      </c>
      <c r="IP2" s="138">
        <f>'DL'!D19</f>
        <v>0</v>
      </c>
    </row>
    <row r="3" spans="1:250" ht="9.75" customHeight="1">
      <c r="A3" s="132"/>
      <c r="B3" s="139"/>
      <c r="C3" s="139"/>
      <c r="D3" s="139"/>
      <c r="E3" s="139"/>
      <c r="F3" s="139"/>
      <c r="G3" s="139"/>
      <c r="H3" s="139"/>
      <c r="I3" s="139"/>
      <c r="J3" s="139"/>
      <c r="K3" s="139"/>
      <c r="P3" s="132"/>
      <c r="Q3" s="132"/>
      <c r="R3" s="139" t="s">
        <v>78</v>
      </c>
      <c r="S3" s="156">
        <f>S$7*INPUT!$S$4*INPUT!$T$4+S$8*INPUT!$S$5*INPUT!$T$5+S$9*INPUT!$S$6*INPUT!$T$6+S$10*INPUT!$S$7*INPUT!$T$7+S$11*INPUT!$S$8*INPUT!$T$8+S$12*INPUT!$S$9*INPUT!$T$9+S$13*INPUT!$S$10*INPUT!$T$10+S$14*INPUT!$S$11*INPUT!$T$11+S$15*INPUT!$S$12*INPUT!$T$12+S$16*INPUT!$S$13*INPUT!$T$13+S$17*INPUT!$S$14*INPUT!$T$14+S$18*INPUT!$S$15*INPUT!$T$15+S$19*INPUT!$S$16*INPUT!$T$16+S$20*INPUT!$S$17*INPUT!$T$17+S$21*INPUT!$S$18*INPUT!$T$18+S$22*INPUT!$S$19*INPUT!$T$19+S$23*INPUT!$S$20*INPUT!$T$20+S$24*INPUT!$S$21*INPUT!$T$21+S$25*INPUT!$S$22*INPUT!$T$22+S$26*INPUT!$S$23*INPUT!$T$23</f>
        <v>18928</v>
      </c>
      <c r="T3" s="156">
        <f>T$7*INPUT!$S$4*INPUT!$T$4+T$8*INPUT!$S$5*INPUT!$T$5+T$9*INPUT!$S$6*INPUT!$T$6+T$10*INPUT!$S$7*INPUT!$T$7+T$11*INPUT!$S$8*INPUT!$T$8+T$12*INPUT!$S$9*INPUT!$T$9+T$13*INPUT!$S$10*INPUT!$T$10+T$14*INPUT!$S$11*INPUT!$T$11+T$15*INPUT!$S$12*INPUT!$T$12+T$16*INPUT!$S$13*INPUT!$T$13+T$17*INPUT!$S$14*INPUT!$T$14+T$18*INPUT!$S$15*INPUT!$T$15+T$19*INPUT!$S$16*INPUT!$T$16+T$20*INPUT!$S$17*INPUT!$T$17+T$21*INPUT!$S$18*INPUT!$T$18+T$22*INPUT!$S$19*INPUT!$T$19+T$23*INPUT!$S$20*INPUT!$T$20+T$24*INPUT!$S$21*INPUT!$T$21+T$25*INPUT!$S$22*INPUT!$T$22+T$26*INPUT!$S$23*INPUT!$T$23</f>
        <v>18983.2</v>
      </c>
      <c r="U3" s="156">
        <f>U$7*INPUT!$S$4*INPUT!$T$4+U$8*INPUT!$S$5*INPUT!$T$5+U$9*INPUT!$S$6*INPUT!$T$6+U$10*INPUT!$S$7*INPUT!$T$7+U$11*INPUT!$S$8*INPUT!$T$8+U$12*INPUT!$S$9*INPUT!$T$9+U$13*INPUT!$S$10*INPUT!$T$10+U$14*INPUT!$S$11*INPUT!$T$11+U$15*INPUT!$S$12*INPUT!$T$12+U$16*INPUT!$S$13*INPUT!$T$13+U$17*INPUT!$S$14*INPUT!$T$14+U$18*INPUT!$S$15*INPUT!$T$15+U$19*INPUT!$S$16*INPUT!$T$16+U$20*INPUT!$S$17*INPUT!$T$17+U$21*INPUT!$S$18*INPUT!$T$18+U$22*INPUT!$S$19*INPUT!$T$19+U$23*INPUT!$S$20*INPUT!$T$20+U$24*INPUT!$S$21*INPUT!$T$21+U$25*INPUT!$S$22*INPUT!$T$22+U$26*INPUT!$S$23*INPUT!$T$23</f>
        <v>16234.8</v>
      </c>
      <c r="V3" s="156">
        <f>V$7*INPUT!$S$4*INPUT!$T$4+V$8*INPUT!$S$5*INPUT!$T$5+V$9*INPUT!$S$6*INPUT!$T$6+V$10*INPUT!$S$7*INPUT!$T$7+V$11*INPUT!$S$8*INPUT!$T$8+V$12*INPUT!$S$9*INPUT!$T$9+V$13*INPUT!$S$10*INPUT!$T$10+V$14*INPUT!$S$11*INPUT!$T$11+V$15*INPUT!$S$12*INPUT!$T$12+V$16*INPUT!$S$13*INPUT!$T$13+V$17*INPUT!$S$14*INPUT!$T$14+V$18*INPUT!$S$15*INPUT!$T$15+V$19*INPUT!$S$16*INPUT!$T$16+V$20*INPUT!$S$17*INPUT!$T$17+V$21*INPUT!$S$18*INPUT!$T$18+V$22*INPUT!$S$19*INPUT!$T$19+V$23*INPUT!$S$20*INPUT!$T$20+V$24*INPUT!$S$21*INPUT!$T$21+V$25*INPUT!$S$22*INPUT!$T$22+V$26*INPUT!$S$23*INPUT!$T$23</f>
        <v>0</v>
      </c>
      <c r="W3" s="156">
        <f>W$7*INPUT!$S$4*INPUT!$T$4+W$8*INPUT!$S$5*INPUT!$T$5+W$9*INPUT!$S$6*INPUT!$T$6+W$10*INPUT!$S$7*INPUT!$T$7+W$11*INPUT!$S$8*INPUT!$T$8+W$12*INPUT!$S$9*INPUT!$T$9+W$13*INPUT!$S$10*INPUT!$T$10+W$14*INPUT!$S$11*INPUT!$T$11+W$15*INPUT!$S$12*INPUT!$T$12+W$16*INPUT!$S$13*INPUT!$T$13+W$17*INPUT!$S$14*INPUT!$T$14+W$18*INPUT!$S$15*INPUT!$T$15+W$19*INPUT!$S$16*INPUT!$T$16+W$20*INPUT!$S$17*INPUT!$T$17+W$21*INPUT!$S$18*INPUT!$T$18+W$22*INPUT!$S$19*INPUT!$T$19+W$23*INPUT!$S$20*INPUT!$T$20+W$24*INPUT!$S$21*INPUT!$T$21+W$25*INPUT!$S$22*INPUT!$T$22+W$26*INPUT!$S$23*INPUT!$T$23</f>
        <v>0</v>
      </c>
      <c r="X3" s="156">
        <f>X$7*INPUT!$S$4*INPUT!$T$4+X$8*INPUT!$S$5*INPUT!$T$5+X$9*INPUT!$S$6*INPUT!$T$6+X$10*INPUT!$S$7*INPUT!$T$7+X$11*INPUT!$S$8*INPUT!$T$8+X$12*INPUT!$S$9*INPUT!$T$9+X$13*INPUT!$S$10*INPUT!$T$10+X$14*INPUT!$S$11*INPUT!$T$11+X$15*INPUT!$S$12*INPUT!$T$12+X$16*INPUT!$S$13*INPUT!$T$13+X$17*INPUT!$S$14*INPUT!$T$14+X$18*INPUT!$S$15*INPUT!$T$15+X$19*INPUT!$S$16*INPUT!$T$16+X$20*INPUT!$S$17*INPUT!$T$17+X$21*INPUT!$S$18*INPUT!$T$18+X$22*INPUT!$S$19*INPUT!$T$19+X$23*INPUT!$S$20*INPUT!$T$20+X$24*INPUT!$S$21*INPUT!$T$21+X$25*INPUT!$S$22*INPUT!$T$22+X$26*INPUT!$S$23*INPUT!$T$23</f>
        <v>0</v>
      </c>
      <c r="Y3" s="140" t="s">
        <v>79</v>
      </c>
      <c r="AE3" s="132"/>
      <c r="AF3" s="132"/>
      <c r="AG3" s="139" t="s">
        <v>78</v>
      </c>
      <c r="AH3" s="156">
        <f>AH$7*INPUT!$S$4*INPUT!$T$4+AH$8*INPUT!$S$5*INPUT!$T$5+AH$9*INPUT!$S$6*INPUT!$T$6+AH$10*INPUT!$S$7*INPUT!$T$7+AH$11*INPUT!$S$8*INPUT!$T$8+AH$12*INPUT!$S$9*INPUT!$T$9+AH$13*INPUT!$S$10*INPUT!$T$10+AH$14*INPUT!$S$11*INPUT!$T$11+AH$15*INPUT!$S$12*INPUT!$T$12+AH$16*INPUT!$S$13*INPUT!$T$13+AH$17*INPUT!$S$14*INPUT!$T$14+AH$18*INPUT!$S$15*INPUT!$T$15+AH$19*INPUT!$S$16*INPUT!$T$16+AH$20*INPUT!$S$17*INPUT!$T$17+AH$21*INPUT!$S$18*INPUT!$T$18+AH$22*INPUT!$S$19*INPUT!$T$19+AH$23*INPUT!$S$20*INPUT!$T$20+AH$24*INPUT!$S$21*INPUT!$T$21+AH$25*INPUT!$S$22*INPUT!$T$22+AH$26*INPUT!$S$23*INPUT!$T$23</f>
        <v>21320</v>
      </c>
      <c r="AI3" s="156">
        <f>AI$7*INPUT!$S$4*INPUT!$T$4+AI$8*INPUT!$S$5*INPUT!$T$5+AI$9*INPUT!$S$6*INPUT!$T$6+AI$10*INPUT!$S$7*INPUT!$T$7+AI$11*INPUT!$S$8*INPUT!$T$8+AI$12*INPUT!$S$9*INPUT!$T$9+AI$13*INPUT!$S$10*INPUT!$T$10+AI$14*INPUT!$S$11*INPUT!$T$11+AI$15*INPUT!$S$12*INPUT!$T$12+AI$16*INPUT!$S$13*INPUT!$T$13+AI$17*INPUT!$S$14*INPUT!$T$14+AI$18*INPUT!$S$15*INPUT!$T$15+AI$19*INPUT!$S$16*INPUT!$T$16+AI$20*INPUT!$S$17*INPUT!$T$17+AI$21*INPUT!$S$18*INPUT!$T$18+AI$22*INPUT!$S$19*INPUT!$T$19+AI$23*INPUT!$S$20*INPUT!$T$20+AI$24*INPUT!$S$21*INPUT!$T$21+AI$25*INPUT!$S$22*INPUT!$T$22+AI$26*INPUT!$S$23*INPUT!$T$23</f>
        <v>19583.2</v>
      </c>
      <c r="AJ3" s="156">
        <f>AJ$7*INPUT!$S$4*INPUT!$T$4+AJ$8*INPUT!$S$5*INPUT!$T$5+AJ$9*INPUT!$S$6*INPUT!$T$6+AJ$10*INPUT!$S$7*INPUT!$T$7+AJ$11*INPUT!$S$8*INPUT!$T$8+AJ$12*INPUT!$S$9*INPUT!$T$9+AJ$13*INPUT!$S$10*INPUT!$T$10+AJ$14*INPUT!$S$11*INPUT!$T$11+AJ$15*INPUT!$S$12*INPUT!$T$12+AJ$16*INPUT!$S$13*INPUT!$T$13+AJ$17*INPUT!$S$14*INPUT!$T$14+AJ$18*INPUT!$S$15*INPUT!$T$15+AJ$19*INPUT!$S$16*INPUT!$T$16+AJ$20*INPUT!$S$17*INPUT!$T$17+AJ$21*INPUT!$S$18*INPUT!$T$18+AJ$22*INPUT!$S$19*INPUT!$T$19+AJ$23*INPUT!$S$20*INPUT!$T$20+AJ$24*INPUT!$S$21*INPUT!$T$21+AJ$25*INPUT!$S$22*INPUT!$T$22+AJ$26*INPUT!$S$23*INPUT!$T$23</f>
        <v>16834.8</v>
      </c>
      <c r="AK3" s="156">
        <f>AK$7*INPUT!$S$4*INPUT!$T$4+AK$8*INPUT!$S$5*INPUT!$T$5+AK$9*INPUT!$S$6*INPUT!$T$6+AK$10*INPUT!$S$7*INPUT!$T$7+AK$11*INPUT!$S$8*INPUT!$T$8+AK$12*INPUT!$S$9*INPUT!$T$9+AK$13*INPUT!$S$10*INPUT!$T$10+AK$14*INPUT!$S$11*INPUT!$T$11+AK$15*INPUT!$S$12*INPUT!$T$12+AK$16*INPUT!$S$13*INPUT!$T$13+AK$17*INPUT!$S$14*INPUT!$T$14+AK$18*INPUT!$S$15*INPUT!$T$15+AK$19*INPUT!$S$16*INPUT!$T$16+AK$20*INPUT!$S$17*INPUT!$T$17+AK$21*INPUT!$S$18*INPUT!$T$18+AK$22*INPUT!$S$19*INPUT!$T$19+AK$23*INPUT!$S$20*INPUT!$T$20+AK$24*INPUT!$S$21*INPUT!$T$21+AK$25*INPUT!$S$22*INPUT!$T$22+AK$26*INPUT!$S$23*INPUT!$T$23</f>
        <v>0</v>
      </c>
      <c r="AL3" s="156">
        <f>AL$7*INPUT!$S$4*INPUT!$T$4+AL$8*INPUT!$S$5*INPUT!$T$5+AL$9*INPUT!$S$6*INPUT!$T$6+AL$10*INPUT!$S$7*INPUT!$T$7+AL$11*INPUT!$S$8*INPUT!$T$8+AL$12*INPUT!$S$9*INPUT!$T$9+AL$13*INPUT!$S$10*INPUT!$T$10+AL$14*INPUT!$S$11*INPUT!$T$11+AL$15*INPUT!$S$12*INPUT!$T$12+AL$16*INPUT!$S$13*INPUT!$T$13+AL$17*INPUT!$S$14*INPUT!$T$14+AL$18*INPUT!$S$15*INPUT!$T$15+AL$19*INPUT!$S$16*INPUT!$T$16+AL$20*INPUT!$S$17*INPUT!$T$17+AL$21*INPUT!$S$18*INPUT!$T$18+AL$22*INPUT!$S$19*INPUT!$T$19+AL$23*INPUT!$S$20*INPUT!$T$20+AL$24*INPUT!$S$21*INPUT!$T$21+AL$25*INPUT!$S$22*INPUT!$T$22+AL$26*INPUT!$S$23*INPUT!$T$23</f>
        <v>0</v>
      </c>
      <c r="AM3" s="156">
        <f>AM$7*INPUT!$S$4*INPUT!$T$4+AM$8*INPUT!$S$5*INPUT!$T$5+AM$9*INPUT!$S$6*INPUT!$T$6+AM$10*INPUT!$S$7*INPUT!$T$7+AM$11*INPUT!$S$8*INPUT!$T$8+AM$12*INPUT!$S$9*INPUT!$T$9+AM$13*INPUT!$S$10*INPUT!$T$10+AM$14*INPUT!$S$11*INPUT!$T$11+AM$15*INPUT!$S$12*INPUT!$T$12+AM$16*INPUT!$S$13*INPUT!$T$13+AM$17*INPUT!$S$14*INPUT!$T$14+AM$18*INPUT!$S$15*INPUT!$T$15+AM$19*INPUT!$S$16*INPUT!$T$16+AM$20*INPUT!$S$17*INPUT!$T$17+AM$21*INPUT!$S$18*INPUT!$T$18+AM$22*INPUT!$S$19*INPUT!$T$19+AM$23*INPUT!$S$20*INPUT!$T$20+AM$24*INPUT!$S$21*INPUT!$T$21+AM$25*INPUT!$S$22*INPUT!$T$22+AM$26*INPUT!$S$23*INPUT!$T$23</f>
        <v>0</v>
      </c>
      <c r="AN3" s="140" t="s">
        <v>79</v>
      </c>
      <c r="AT3" s="132"/>
      <c r="AU3" s="132"/>
      <c r="AV3" s="139" t="s">
        <v>78</v>
      </c>
      <c r="AW3" s="156">
        <f>AW$7*INPUT!$S$4*INPUT!$T$4+AW$8*INPUT!$S$5*INPUT!$T$5+AW$9*INPUT!$S$6*INPUT!$T$6+AW$10*INPUT!$S$7*INPUT!$T$7+AW$11*INPUT!$S$8*INPUT!$T$8+AW$12*INPUT!$S$9*INPUT!$T$9+AW$13*INPUT!$S$10*INPUT!$T$10+AW$14*INPUT!$S$11*INPUT!$T$11+AW$15*INPUT!$S$12*INPUT!$T$12+AW$16*INPUT!$S$13*INPUT!$T$13+AW$17*INPUT!$S$14*INPUT!$T$14+AW$18*INPUT!$S$15*INPUT!$T$15+AW$19*INPUT!$S$16*INPUT!$T$16+AW$20*INPUT!$S$17*INPUT!$T$17+AW$21*INPUT!$S$18*INPUT!$T$18+AW$22*INPUT!$S$19*INPUT!$T$19+AW$23*INPUT!$S$20*INPUT!$T$20+AW$24*INPUT!$S$21*INPUT!$T$21+AW$25*INPUT!$S$22*INPUT!$T$22+AW$26*INPUT!$S$23*INPUT!$T$23</f>
        <v>24779.8</v>
      </c>
      <c r="AX3" s="156">
        <f>AX$7*INPUT!$S$4*INPUT!$T$4+AX$8*INPUT!$S$5*INPUT!$T$5+AX$9*INPUT!$S$6*INPUT!$T$6+AX$10*INPUT!$S$7*INPUT!$T$7+AX$11*INPUT!$S$8*INPUT!$T$8+AX$12*INPUT!$S$9*INPUT!$T$9+AX$13*INPUT!$S$10*INPUT!$T$10+AX$14*INPUT!$S$11*INPUT!$T$11+AX$15*INPUT!$S$12*INPUT!$T$12+AX$16*INPUT!$S$13*INPUT!$T$13+AX$17*INPUT!$S$14*INPUT!$T$14+AX$18*INPUT!$S$15*INPUT!$T$15+AX$19*INPUT!$S$16*INPUT!$T$16+AX$20*INPUT!$S$17*INPUT!$T$17+AX$21*INPUT!$S$18*INPUT!$T$18+AX$22*INPUT!$S$19*INPUT!$T$19+AX$23*INPUT!$S$20*INPUT!$T$20+AX$24*INPUT!$S$21*INPUT!$T$21+AX$25*INPUT!$S$22*INPUT!$T$22+AX$26*INPUT!$S$23*INPUT!$T$23</f>
        <v>20658.2</v>
      </c>
      <c r="AY3" s="156">
        <f>AY$7*INPUT!$S$4*INPUT!$T$4+AY$8*INPUT!$S$5*INPUT!$T$5+AY$9*INPUT!$S$6*INPUT!$T$6+AY$10*INPUT!$S$7*INPUT!$T$7+AY$11*INPUT!$S$8*INPUT!$T$8+AY$12*INPUT!$S$9*INPUT!$T$9+AY$13*INPUT!$S$10*INPUT!$T$10+AY$14*INPUT!$S$11*INPUT!$T$11+AY$15*INPUT!$S$12*INPUT!$T$12+AY$16*INPUT!$S$13*INPUT!$T$13+AY$17*INPUT!$S$14*INPUT!$T$14+AY$18*INPUT!$S$15*INPUT!$T$15+AY$19*INPUT!$S$16*INPUT!$T$16+AY$20*INPUT!$S$17*INPUT!$T$17+AY$21*INPUT!$S$18*INPUT!$T$18+AY$22*INPUT!$S$19*INPUT!$T$19+AY$23*INPUT!$S$20*INPUT!$T$20+AY$24*INPUT!$S$21*INPUT!$T$21+AY$25*INPUT!$S$22*INPUT!$T$22+AY$26*INPUT!$S$23*INPUT!$T$23</f>
        <v>12258.2</v>
      </c>
      <c r="AZ3" s="156">
        <f>AZ$7*INPUT!$S$4*INPUT!$T$4+AZ$8*INPUT!$S$5*INPUT!$T$5+AZ$9*INPUT!$S$6*INPUT!$T$6+AZ$10*INPUT!$S$7*INPUT!$T$7+AZ$11*INPUT!$S$8*INPUT!$T$8+AZ$12*INPUT!$S$9*INPUT!$T$9+AZ$13*INPUT!$S$10*INPUT!$T$10+AZ$14*INPUT!$S$11*INPUT!$T$11+AZ$15*INPUT!$S$12*INPUT!$T$12+AZ$16*INPUT!$S$13*INPUT!$T$13+AZ$17*INPUT!$S$14*INPUT!$T$14+AZ$18*INPUT!$S$15*INPUT!$T$15+AZ$19*INPUT!$S$16*INPUT!$T$16+AZ$20*INPUT!$S$17*INPUT!$T$17+AZ$21*INPUT!$S$18*INPUT!$T$18+AZ$22*INPUT!$S$19*INPUT!$T$19+AZ$23*INPUT!$S$20*INPUT!$T$20+AZ$24*INPUT!$S$21*INPUT!$T$21+AZ$25*INPUT!$S$22*INPUT!$T$22+AZ$26*INPUT!$S$23*INPUT!$T$23</f>
        <v>0</v>
      </c>
      <c r="BA3" s="156">
        <f>BA$7*INPUT!$S$4*INPUT!$T$4+BA$8*INPUT!$S$5*INPUT!$T$5+BA$9*INPUT!$S$6*INPUT!$T$6+BA$10*INPUT!$S$7*INPUT!$T$7+BA$11*INPUT!$S$8*INPUT!$T$8+BA$12*INPUT!$S$9*INPUT!$T$9+BA$13*INPUT!$S$10*INPUT!$T$10+BA$14*INPUT!$S$11*INPUT!$T$11+BA$15*INPUT!$S$12*INPUT!$T$12+BA$16*INPUT!$S$13*INPUT!$T$13+BA$17*INPUT!$S$14*INPUT!$T$14+BA$18*INPUT!$S$15*INPUT!$T$15+BA$19*INPUT!$S$16*INPUT!$T$16+BA$20*INPUT!$S$17*INPUT!$T$17+BA$21*INPUT!$S$18*INPUT!$T$18+BA$22*INPUT!$S$19*INPUT!$T$19+BA$23*INPUT!$S$20*INPUT!$T$20+BA$24*INPUT!$S$21*INPUT!$T$21+BA$25*INPUT!$S$22*INPUT!$T$22+BA$26*INPUT!$S$23*INPUT!$T$23</f>
        <v>0</v>
      </c>
      <c r="BB3" s="156">
        <f>BB$7*INPUT!$S$4*INPUT!$T$4+BB$8*INPUT!$S$5*INPUT!$T$5+BB$9*INPUT!$S$6*INPUT!$T$6+BB$10*INPUT!$S$7*INPUT!$T$7+BB$11*INPUT!$S$8*INPUT!$T$8+BB$12*INPUT!$S$9*INPUT!$T$9+BB$13*INPUT!$S$10*INPUT!$T$10+BB$14*INPUT!$S$11*INPUT!$T$11+BB$15*INPUT!$S$12*INPUT!$T$12+BB$16*INPUT!$S$13*INPUT!$T$13+BB$17*INPUT!$S$14*INPUT!$T$14+BB$18*INPUT!$S$15*INPUT!$T$15+BB$19*INPUT!$S$16*INPUT!$T$16+BB$20*INPUT!$S$17*INPUT!$T$17+BB$21*INPUT!$S$18*INPUT!$T$18+BB$22*INPUT!$S$19*INPUT!$T$19+BB$23*INPUT!$S$20*INPUT!$T$20+BB$24*INPUT!$S$21*INPUT!$T$21+BB$25*INPUT!$S$22*INPUT!$T$22+BB$26*INPUT!$S$23*INPUT!$T$23</f>
        <v>0</v>
      </c>
      <c r="BC3" s="140" t="s">
        <v>79</v>
      </c>
      <c r="BI3" s="132"/>
      <c r="BJ3" s="132"/>
      <c r="BK3" s="139" t="s">
        <v>78</v>
      </c>
      <c r="BL3" s="156">
        <f>BL$7*INPUT!$S$4*INPUT!$T$4+BL$8*INPUT!$S$5*INPUT!$T$5+BL$9*INPUT!$S$6*INPUT!$T$6+BL$10*INPUT!$S$7*INPUT!$T$7+BL$11*INPUT!$S$8*INPUT!$T$8+BL$12*INPUT!$S$9*INPUT!$T$9+BL$13*INPUT!$S$10*INPUT!$T$10+BL$14*INPUT!$S$11*INPUT!$T$11+BL$15*INPUT!$S$12*INPUT!$T$12+BL$16*INPUT!$S$13*INPUT!$T$13+BL$17*INPUT!$S$14*INPUT!$T$14+BL$18*INPUT!$S$15*INPUT!$T$15+BL$19*INPUT!$S$16*INPUT!$T$16+BL$20*INPUT!$S$17*INPUT!$T$17+BL$21*INPUT!$S$18*INPUT!$T$18+BL$22*INPUT!$S$19*INPUT!$T$19+BL$23*INPUT!$S$20*INPUT!$T$20+BL$24*INPUT!$S$21*INPUT!$T$21+BL$25*INPUT!$S$22*INPUT!$T$22+BL$26*INPUT!$S$23*INPUT!$T$23</f>
        <v>5351.6</v>
      </c>
      <c r="BM3" s="156">
        <f>BM$7*INPUT!$S$4*INPUT!$T$4+BM$8*INPUT!$S$5*INPUT!$T$5+BM$9*INPUT!$S$6*INPUT!$T$6+BM$10*INPUT!$S$7*INPUT!$T$7+BM$11*INPUT!$S$8*INPUT!$T$8+BM$12*INPUT!$S$9*INPUT!$T$9+BM$13*INPUT!$S$10*INPUT!$T$10+BM$14*INPUT!$S$11*INPUT!$T$11+BM$15*INPUT!$S$12*INPUT!$T$12+BM$16*INPUT!$S$13*INPUT!$T$13+BM$17*INPUT!$S$14*INPUT!$T$14+BM$18*INPUT!$S$15*INPUT!$T$15+BM$19*INPUT!$S$16*INPUT!$T$16+BM$20*INPUT!$S$17*INPUT!$T$17+BM$21*INPUT!$S$18*INPUT!$T$18+BM$22*INPUT!$S$19*INPUT!$T$19+BM$23*INPUT!$S$20*INPUT!$T$20+BM$24*INPUT!$S$21*INPUT!$T$21+BM$25*INPUT!$S$22*INPUT!$T$22+BM$26*INPUT!$S$23*INPUT!$T$23</f>
        <v>4678.4</v>
      </c>
      <c r="BN3" s="156">
        <f>BN$7*INPUT!$S$4*INPUT!$T$4+BN$8*INPUT!$S$5*INPUT!$T$5+BN$9*INPUT!$S$6*INPUT!$T$6+BN$10*INPUT!$S$7*INPUT!$T$7+BN$11*INPUT!$S$8*INPUT!$T$8+BN$12*INPUT!$S$9*INPUT!$T$9+BN$13*INPUT!$S$10*INPUT!$T$10+BN$14*INPUT!$S$11*INPUT!$T$11+BN$15*INPUT!$S$12*INPUT!$T$12+BN$16*INPUT!$S$13*INPUT!$T$13+BN$17*INPUT!$S$14*INPUT!$T$14+BN$18*INPUT!$S$15*INPUT!$T$15+BN$19*INPUT!$S$16*INPUT!$T$16+BN$20*INPUT!$S$17*INPUT!$T$17+BN$21*INPUT!$S$18*INPUT!$T$18+BN$22*INPUT!$S$19*INPUT!$T$19+BN$23*INPUT!$S$20*INPUT!$T$20+BN$24*INPUT!$S$21*INPUT!$T$21+BN$25*INPUT!$S$22*INPUT!$T$22+BN$26*INPUT!$S$23*INPUT!$T$23</f>
        <v>0</v>
      </c>
      <c r="BO3" s="156">
        <f>BO$7*INPUT!$S$4*INPUT!$T$4+BO$8*INPUT!$S$5*INPUT!$T$5+BO$9*INPUT!$S$6*INPUT!$T$6+BO$10*INPUT!$S$7*INPUT!$T$7+BO$11*INPUT!$S$8*INPUT!$T$8+BO$12*INPUT!$S$9*INPUT!$T$9+BO$13*INPUT!$S$10*INPUT!$T$10+BO$14*INPUT!$S$11*INPUT!$T$11+BO$15*INPUT!$S$12*INPUT!$T$12+BO$16*INPUT!$S$13*INPUT!$T$13+BO$17*INPUT!$S$14*INPUT!$T$14+BO$18*INPUT!$S$15*INPUT!$T$15+BO$19*INPUT!$S$16*INPUT!$T$16+BO$20*INPUT!$S$17*INPUT!$T$17+BO$21*INPUT!$S$18*INPUT!$T$18+BO$22*INPUT!$S$19*INPUT!$T$19+BO$23*INPUT!$S$20*INPUT!$T$20+BO$24*INPUT!$S$21*INPUT!$T$21+BO$25*INPUT!$S$22*INPUT!$T$22+BO$26*INPUT!$S$23*INPUT!$T$23</f>
        <v>0</v>
      </c>
      <c r="BP3" s="156">
        <f>BP$7*INPUT!$S$4*INPUT!$T$4+BP$8*INPUT!$S$5*INPUT!$T$5+BP$9*INPUT!$S$6*INPUT!$T$6+BP$10*INPUT!$S$7*INPUT!$T$7+BP$11*INPUT!$S$8*INPUT!$T$8+BP$12*INPUT!$S$9*INPUT!$T$9+BP$13*INPUT!$S$10*INPUT!$T$10+BP$14*INPUT!$S$11*INPUT!$T$11+BP$15*INPUT!$S$12*INPUT!$T$12+BP$16*INPUT!$S$13*INPUT!$T$13+BP$17*INPUT!$S$14*INPUT!$T$14+BP$18*INPUT!$S$15*INPUT!$T$15+BP$19*INPUT!$S$16*INPUT!$T$16+BP$20*INPUT!$S$17*INPUT!$T$17+BP$21*INPUT!$S$18*INPUT!$T$18+BP$22*INPUT!$S$19*INPUT!$T$19+BP$23*INPUT!$S$20*INPUT!$T$20+BP$24*INPUT!$S$21*INPUT!$T$21+BP$25*INPUT!$S$22*INPUT!$T$22+BP$26*INPUT!$S$23*INPUT!$T$23</f>
        <v>0</v>
      </c>
      <c r="BQ3" s="156">
        <f>BQ$7*INPUT!$S$4*INPUT!$T$4+BQ$8*INPUT!$S$5*INPUT!$T$5+BQ$9*INPUT!$S$6*INPUT!$T$6+BQ$10*INPUT!$S$7*INPUT!$T$7+BQ$11*INPUT!$S$8*INPUT!$T$8+BQ$12*INPUT!$S$9*INPUT!$T$9+BQ$13*INPUT!$S$10*INPUT!$T$10+BQ$14*INPUT!$S$11*INPUT!$T$11+BQ$15*INPUT!$S$12*INPUT!$T$12+BQ$16*INPUT!$S$13*INPUT!$T$13+BQ$17*INPUT!$S$14*INPUT!$T$14+BQ$18*INPUT!$S$15*INPUT!$T$15+BQ$19*INPUT!$S$16*INPUT!$T$16+BQ$20*INPUT!$S$17*INPUT!$T$17+BQ$21*INPUT!$S$18*INPUT!$T$18+BQ$22*INPUT!$S$19*INPUT!$T$19+BQ$23*INPUT!$S$20*INPUT!$T$20+BQ$24*INPUT!$S$21*INPUT!$T$21+BQ$25*INPUT!$S$22*INPUT!$T$22+BQ$26*INPUT!$S$23*INPUT!$T$23</f>
        <v>0</v>
      </c>
      <c r="BR3" s="140" t="s">
        <v>79</v>
      </c>
      <c r="BX3" s="132"/>
      <c r="BY3" s="132"/>
      <c r="BZ3" s="139" t="s">
        <v>78</v>
      </c>
      <c r="CA3" s="156">
        <f>CA$7*INPUT!$S$4*INPUT!$T$4+CA$8*INPUT!$S$5*INPUT!$T$5+CA$9*INPUT!$S$6*INPUT!$T$6+CA$10*INPUT!$S$7*INPUT!$T$7+CA$11*INPUT!$S$8*INPUT!$T$8+CA$12*INPUT!$S$9*INPUT!$T$9+CA$13*INPUT!$S$10*INPUT!$T$10+CA$14*INPUT!$S$11*INPUT!$T$11+CA$15*INPUT!$S$12*INPUT!$T$12+CA$16*INPUT!$S$13*INPUT!$T$13+CA$17*INPUT!$S$14*INPUT!$T$14+CA$18*INPUT!$S$15*INPUT!$T$15+CA$19*INPUT!$S$16*INPUT!$T$16+CA$20*INPUT!$S$17*INPUT!$T$17+CA$21*INPUT!$S$18*INPUT!$T$18+CA$22*INPUT!$S$19*INPUT!$T$19+CA$23*INPUT!$S$20*INPUT!$T$20+CA$24*INPUT!$S$21*INPUT!$T$21+CA$25*INPUT!$S$22*INPUT!$T$22+CA$26*INPUT!$S$23*INPUT!$T$23</f>
        <v>1730</v>
      </c>
      <c r="CB3" s="156">
        <f>CB$7*INPUT!$S$4*INPUT!$T$4+CB$8*INPUT!$S$5*INPUT!$T$5+CB$9*INPUT!$S$6*INPUT!$T$6+CB$10*INPUT!$S$7*INPUT!$T$7+CB$11*INPUT!$S$8*INPUT!$T$8+CB$12*INPUT!$S$9*INPUT!$T$9+CB$13*INPUT!$S$10*INPUT!$T$10+CB$14*INPUT!$S$11*INPUT!$T$11+CB$15*INPUT!$S$12*INPUT!$T$12+CB$16*INPUT!$S$13*INPUT!$T$13+CB$17*INPUT!$S$14*INPUT!$T$14+CB$18*INPUT!$S$15*INPUT!$T$15+CB$19*INPUT!$S$16*INPUT!$T$16+CB$20*INPUT!$S$17*INPUT!$T$17+CB$21*INPUT!$S$18*INPUT!$T$18+CB$22*INPUT!$S$19*INPUT!$T$19+CB$23*INPUT!$S$20*INPUT!$T$20+CB$24*INPUT!$S$21*INPUT!$T$21+CB$25*INPUT!$S$22*INPUT!$T$22+CB$26*INPUT!$S$23*INPUT!$T$23</f>
        <v>1499.6799999999998</v>
      </c>
      <c r="CC3" s="156">
        <f>CC$7*INPUT!$S$4*INPUT!$T$4+CC$8*INPUT!$S$5*INPUT!$T$5+CC$9*INPUT!$S$6*INPUT!$T$6+CC$10*INPUT!$S$7*INPUT!$T$7+CC$11*INPUT!$S$8*INPUT!$T$8+CC$12*INPUT!$S$9*INPUT!$T$9+CC$13*INPUT!$S$10*INPUT!$T$10+CC$14*INPUT!$S$11*INPUT!$T$11+CC$15*INPUT!$S$12*INPUT!$T$12+CC$16*INPUT!$S$13*INPUT!$T$13+CC$17*INPUT!$S$14*INPUT!$T$14+CC$18*INPUT!$S$15*INPUT!$T$15+CC$19*INPUT!$S$16*INPUT!$T$16+CC$20*INPUT!$S$17*INPUT!$T$17+CC$21*INPUT!$S$18*INPUT!$T$18+CC$22*INPUT!$S$19*INPUT!$T$19+CC$23*INPUT!$S$20*INPUT!$T$20+CC$24*INPUT!$S$21*INPUT!$T$21+CC$25*INPUT!$S$22*INPUT!$T$22+CC$26*INPUT!$S$23*INPUT!$T$23</f>
        <v>0</v>
      </c>
      <c r="CD3" s="156">
        <f>CD$7*INPUT!$S$4*INPUT!$T$4+CD$8*INPUT!$S$5*INPUT!$T$5+CD$9*INPUT!$S$6*INPUT!$T$6+CD$10*INPUT!$S$7*INPUT!$T$7+CD$11*INPUT!$S$8*INPUT!$T$8+CD$12*INPUT!$S$9*INPUT!$T$9+CD$13*INPUT!$S$10*INPUT!$T$10+CD$14*INPUT!$S$11*INPUT!$T$11+CD$15*INPUT!$S$12*INPUT!$T$12+CD$16*INPUT!$S$13*INPUT!$T$13+CD$17*INPUT!$S$14*INPUT!$T$14+CD$18*INPUT!$S$15*INPUT!$T$15+CD$19*INPUT!$S$16*INPUT!$T$16+CD$20*INPUT!$S$17*INPUT!$T$17+CD$21*INPUT!$S$18*INPUT!$T$18+CD$22*INPUT!$S$19*INPUT!$T$19+CD$23*INPUT!$S$20*INPUT!$T$20+CD$24*INPUT!$S$21*INPUT!$T$21+CD$25*INPUT!$S$22*INPUT!$T$22+CD$26*INPUT!$S$23*INPUT!$T$23</f>
        <v>0</v>
      </c>
      <c r="CE3" s="156">
        <f>CE$7*INPUT!$S$4*INPUT!$T$4+CE$8*INPUT!$S$5*INPUT!$T$5+CE$9*INPUT!$S$6*INPUT!$T$6+CE$10*INPUT!$S$7*INPUT!$T$7+CE$11*INPUT!$S$8*INPUT!$T$8+CE$12*INPUT!$S$9*INPUT!$T$9+CE$13*INPUT!$S$10*INPUT!$T$10+CE$14*INPUT!$S$11*INPUT!$T$11+CE$15*INPUT!$S$12*INPUT!$T$12+CE$16*INPUT!$S$13*INPUT!$T$13+CE$17*INPUT!$S$14*INPUT!$T$14+CE$18*INPUT!$S$15*INPUT!$T$15+CE$19*INPUT!$S$16*INPUT!$T$16+CE$20*INPUT!$S$17*INPUT!$T$17+CE$21*INPUT!$S$18*INPUT!$T$18+CE$22*INPUT!$S$19*INPUT!$T$19+CE$23*INPUT!$S$20*INPUT!$T$20+CE$24*INPUT!$S$21*INPUT!$T$21+CE$25*INPUT!$S$22*INPUT!$T$22+CE$26*INPUT!$S$23*INPUT!$T$23</f>
        <v>0</v>
      </c>
      <c r="CF3" s="156">
        <f>CF$7*INPUT!$S$4*INPUT!$T$4+CF$8*INPUT!$S$5*INPUT!$T$5+CF$9*INPUT!$S$6*INPUT!$T$6+CF$10*INPUT!$S$7*INPUT!$T$7+CF$11*INPUT!$S$8*INPUT!$T$8+CF$12*INPUT!$S$9*INPUT!$T$9+CF$13*INPUT!$S$10*INPUT!$T$10+CF$14*INPUT!$S$11*INPUT!$T$11+CF$15*INPUT!$S$12*INPUT!$T$12+CF$16*INPUT!$S$13*INPUT!$T$13+CF$17*INPUT!$S$14*INPUT!$T$14+CF$18*INPUT!$S$15*INPUT!$T$15+CF$19*INPUT!$S$16*INPUT!$T$16+CF$20*INPUT!$S$17*INPUT!$T$17+CF$21*INPUT!$S$18*INPUT!$T$18+CF$22*INPUT!$S$19*INPUT!$T$19+CF$23*INPUT!$S$20*INPUT!$T$20+CF$24*INPUT!$S$21*INPUT!$T$21+CF$25*INPUT!$S$22*INPUT!$T$22+CF$26*INPUT!$S$23*INPUT!$T$23</f>
        <v>0</v>
      </c>
      <c r="CG3" s="140" t="s">
        <v>79</v>
      </c>
      <c r="CM3" s="132"/>
      <c r="CN3" s="132"/>
      <c r="CO3" s="139" t="s">
        <v>78</v>
      </c>
      <c r="CP3" s="156">
        <f>CP$7*INPUT!$S$4*INPUT!$T$4+CP$8*INPUT!$S$5*INPUT!$T$5+CP$9*INPUT!$S$6*INPUT!$T$6+CP$10*INPUT!$S$7*INPUT!$T$7+CP$11*INPUT!$S$8*INPUT!$T$8+CP$12*INPUT!$S$9*INPUT!$T$9+CP$13*INPUT!$S$10*INPUT!$T$10+CP$14*INPUT!$S$11*INPUT!$T$11+CP$15*INPUT!$S$12*INPUT!$T$12+CP$16*INPUT!$S$13*INPUT!$T$13+CP$17*INPUT!$S$14*INPUT!$T$14+CP$18*INPUT!$S$15*INPUT!$T$15+CP$19*INPUT!$S$16*INPUT!$T$16+CP$20*INPUT!$S$17*INPUT!$T$17+CP$21*INPUT!$S$18*INPUT!$T$18+CP$22*INPUT!$S$19*INPUT!$T$19+CP$23*INPUT!$S$20*INPUT!$T$20+CP$24*INPUT!$S$21*INPUT!$T$21+CP$25*INPUT!$S$22*INPUT!$T$22+CP$26*INPUT!$S$23*INPUT!$T$23</f>
        <v>0</v>
      </c>
      <c r="CQ3" s="156">
        <f>CQ$7*INPUT!$S$4*INPUT!$T$4+CQ$8*INPUT!$S$5*INPUT!$T$5+CQ$9*INPUT!$S$6*INPUT!$T$6+CQ$10*INPUT!$S$7*INPUT!$T$7+CQ$11*INPUT!$S$8*INPUT!$T$8+CQ$12*INPUT!$S$9*INPUT!$T$9+CQ$13*INPUT!$S$10*INPUT!$T$10+CQ$14*INPUT!$S$11*INPUT!$T$11+CQ$15*INPUT!$S$12*INPUT!$T$12+CQ$16*INPUT!$S$13*INPUT!$T$13+CQ$17*INPUT!$S$14*INPUT!$T$14+CQ$18*INPUT!$S$15*INPUT!$T$15+CQ$19*INPUT!$S$16*INPUT!$T$16+CQ$20*INPUT!$S$17*INPUT!$T$17+CQ$21*INPUT!$S$18*INPUT!$T$18+CQ$22*INPUT!$S$19*INPUT!$T$19+CQ$23*INPUT!$S$20*INPUT!$T$20+CQ$24*INPUT!$S$21*INPUT!$T$21+CQ$25*INPUT!$S$22*INPUT!$T$22+CQ$26*INPUT!$S$23*INPUT!$T$23</f>
        <v>780</v>
      </c>
      <c r="CR3" s="156">
        <f>CR$7*INPUT!$S$4*INPUT!$T$4+CR$8*INPUT!$S$5*INPUT!$T$5+CR$9*INPUT!$S$6*INPUT!$T$6+CR$10*INPUT!$S$7*INPUT!$T$7+CR$11*INPUT!$S$8*INPUT!$T$8+CR$12*INPUT!$S$9*INPUT!$T$9+CR$13*INPUT!$S$10*INPUT!$T$10+CR$14*INPUT!$S$11*INPUT!$T$11+CR$15*INPUT!$S$12*INPUT!$T$12+CR$16*INPUT!$S$13*INPUT!$T$13+CR$17*INPUT!$S$14*INPUT!$T$14+CR$18*INPUT!$S$15*INPUT!$T$15+CR$19*INPUT!$S$16*INPUT!$T$16+CR$20*INPUT!$S$17*INPUT!$T$17+CR$21*INPUT!$S$18*INPUT!$T$18+CR$22*INPUT!$S$19*INPUT!$T$19+CR$23*INPUT!$S$20*INPUT!$T$20+CR$24*INPUT!$S$21*INPUT!$T$21+CR$25*INPUT!$S$22*INPUT!$T$22+CR$26*INPUT!$S$23*INPUT!$T$23</f>
        <v>0</v>
      </c>
      <c r="CS3" s="156">
        <f>CS$7*INPUT!$S$4*INPUT!$T$4+CS$8*INPUT!$S$5*INPUT!$T$5+CS$9*INPUT!$S$6*INPUT!$T$6+CS$10*INPUT!$S$7*INPUT!$T$7+CS$11*INPUT!$S$8*INPUT!$T$8+CS$12*INPUT!$S$9*INPUT!$T$9+CS$13*INPUT!$S$10*INPUT!$T$10+CS$14*INPUT!$S$11*INPUT!$T$11+CS$15*INPUT!$S$12*INPUT!$T$12+CS$16*INPUT!$S$13*INPUT!$T$13+CS$17*INPUT!$S$14*INPUT!$T$14+CS$18*INPUT!$S$15*INPUT!$T$15+CS$19*INPUT!$S$16*INPUT!$T$16+CS$20*INPUT!$S$17*INPUT!$T$17+CS$21*INPUT!$S$18*INPUT!$T$18+CS$22*INPUT!$S$19*INPUT!$T$19+CS$23*INPUT!$S$20*INPUT!$T$20+CS$24*INPUT!$S$21*INPUT!$T$21+CS$25*INPUT!$S$22*INPUT!$T$22+CS$26*INPUT!$S$23*INPUT!$T$23</f>
        <v>0</v>
      </c>
      <c r="CT3" s="156">
        <f>CT$7*INPUT!$S$4*INPUT!$T$4+CT$8*INPUT!$S$5*INPUT!$T$5+CT$9*INPUT!$S$6*INPUT!$T$6+CT$10*INPUT!$S$7*INPUT!$T$7+CT$11*INPUT!$S$8*INPUT!$T$8+CT$12*INPUT!$S$9*INPUT!$T$9+CT$13*INPUT!$S$10*INPUT!$T$10+CT$14*INPUT!$S$11*INPUT!$T$11+CT$15*INPUT!$S$12*INPUT!$T$12+CT$16*INPUT!$S$13*INPUT!$T$13+CT$17*INPUT!$S$14*INPUT!$T$14+CT$18*INPUT!$S$15*INPUT!$T$15+CT$19*INPUT!$S$16*INPUT!$T$16+CT$20*INPUT!$S$17*INPUT!$T$17+CT$21*INPUT!$S$18*INPUT!$T$18+CT$22*INPUT!$S$19*INPUT!$T$19+CT$23*INPUT!$S$20*INPUT!$T$20+CT$24*INPUT!$S$21*INPUT!$T$21+CT$25*INPUT!$S$22*INPUT!$T$22+CT$26*INPUT!$S$23*INPUT!$T$23</f>
        <v>0</v>
      </c>
      <c r="CU3" s="156">
        <f>CU$7*INPUT!$S$4*INPUT!$T$4+CU$8*INPUT!$S$5*INPUT!$T$5+CU$9*INPUT!$S$6*INPUT!$T$6+CU$10*INPUT!$S$7*INPUT!$T$7+CU$11*INPUT!$S$8*INPUT!$T$8+CU$12*INPUT!$S$9*INPUT!$T$9+CU$13*INPUT!$S$10*INPUT!$T$10+CU$14*INPUT!$S$11*INPUT!$T$11+CU$15*INPUT!$S$12*INPUT!$T$12+CU$16*INPUT!$S$13*INPUT!$T$13+CU$17*INPUT!$S$14*INPUT!$T$14+CU$18*INPUT!$S$15*INPUT!$T$15+CU$19*INPUT!$S$16*INPUT!$T$16+CU$20*INPUT!$S$17*INPUT!$T$17+CU$21*INPUT!$S$18*INPUT!$T$18+CU$22*INPUT!$S$19*INPUT!$T$19+CU$23*INPUT!$S$20*INPUT!$T$20+CU$24*INPUT!$S$21*INPUT!$T$21+CU$25*INPUT!$S$22*INPUT!$T$22+CU$26*INPUT!$S$23*INPUT!$T$23</f>
        <v>0</v>
      </c>
      <c r="CV3" s="140" t="s">
        <v>79</v>
      </c>
      <c r="DB3" s="132"/>
      <c r="DC3" s="132"/>
      <c r="DD3" s="139" t="s">
        <v>78</v>
      </c>
      <c r="DE3" s="156">
        <f>DE$7*INPUT!$S$4*INPUT!$T$4+DE$8*INPUT!$S$5*INPUT!$T$5+DE$9*INPUT!$S$6*INPUT!$T$6+DE$10*INPUT!$S$7*INPUT!$T$7+DE$11*INPUT!$S$8*INPUT!$T$8+DE$12*INPUT!$S$9*INPUT!$T$9+DE$13*INPUT!$S$10*INPUT!$T$10+DE$14*INPUT!$S$11*INPUT!$T$11+DE$15*INPUT!$S$12*INPUT!$T$12+DE$16*INPUT!$S$13*INPUT!$T$13+DE$17*INPUT!$S$14*INPUT!$T$14+DE$18*INPUT!$S$15*INPUT!$T$15+DE$19*INPUT!$S$16*INPUT!$T$16+DE$20*INPUT!$S$17*INPUT!$T$17+DE$21*INPUT!$S$18*INPUT!$T$18+DE$22*INPUT!$S$19*INPUT!$T$19+DE$23*INPUT!$S$20*INPUT!$T$20+DE$24*INPUT!$S$21*INPUT!$T$21+DE$25*INPUT!$S$22*INPUT!$T$22+DE$26*INPUT!$S$23*INPUT!$T$23</f>
        <v>0</v>
      </c>
      <c r="DF3" s="156">
        <f>DF$7*INPUT!$S$4*INPUT!$T$4+DF$8*INPUT!$S$5*INPUT!$T$5+DF$9*INPUT!$S$6*INPUT!$T$6+DF$10*INPUT!$S$7*INPUT!$T$7+DF$11*INPUT!$S$8*INPUT!$T$8+DF$12*INPUT!$S$9*INPUT!$T$9+DF$13*INPUT!$S$10*INPUT!$T$10+DF$14*INPUT!$S$11*INPUT!$T$11+DF$15*INPUT!$S$12*INPUT!$T$12+DF$16*INPUT!$S$13*INPUT!$T$13+DF$17*INPUT!$S$14*INPUT!$T$14+DF$18*INPUT!$S$15*INPUT!$T$15+DF$19*INPUT!$S$16*INPUT!$T$16+DF$20*INPUT!$S$17*INPUT!$T$17+DF$21*INPUT!$S$18*INPUT!$T$18+DF$22*INPUT!$S$19*INPUT!$T$19+DF$23*INPUT!$S$20*INPUT!$T$20+DF$24*INPUT!$S$21*INPUT!$T$21+DF$25*INPUT!$S$22*INPUT!$T$22+DF$26*INPUT!$S$23*INPUT!$T$23</f>
        <v>0</v>
      </c>
      <c r="DG3" s="156">
        <f>DG$7*INPUT!$S$4*INPUT!$T$4+DG$8*INPUT!$S$5*INPUT!$T$5+DG$9*INPUT!$S$6*INPUT!$T$6+DG$10*INPUT!$S$7*INPUT!$T$7+DG$11*INPUT!$S$8*INPUT!$T$8+DG$12*INPUT!$S$9*INPUT!$T$9+DG$13*INPUT!$S$10*INPUT!$T$10+DG$14*INPUT!$S$11*INPUT!$T$11+DG$15*INPUT!$S$12*INPUT!$T$12+DG$16*INPUT!$S$13*INPUT!$T$13+DG$17*INPUT!$S$14*INPUT!$T$14+DG$18*INPUT!$S$15*INPUT!$T$15+DG$19*INPUT!$S$16*INPUT!$T$16+DG$20*INPUT!$S$17*INPUT!$T$17+DG$21*INPUT!$S$18*INPUT!$T$18+DG$22*INPUT!$S$19*INPUT!$T$19+DG$23*INPUT!$S$20*INPUT!$T$20+DG$24*INPUT!$S$21*INPUT!$T$21+DG$25*INPUT!$S$22*INPUT!$T$22+DG$26*INPUT!$S$23*INPUT!$T$23</f>
        <v>0</v>
      </c>
      <c r="DH3" s="156">
        <f>DH$7*INPUT!$S$4*INPUT!$T$4+DH$8*INPUT!$S$5*INPUT!$T$5+DH$9*INPUT!$S$6*INPUT!$T$6+DH$10*INPUT!$S$7*INPUT!$T$7+DH$11*INPUT!$S$8*INPUT!$T$8+DH$12*INPUT!$S$9*INPUT!$T$9+DH$13*INPUT!$S$10*INPUT!$T$10+DH$14*INPUT!$S$11*INPUT!$T$11+DH$15*INPUT!$S$12*INPUT!$T$12+DH$16*INPUT!$S$13*INPUT!$T$13+DH$17*INPUT!$S$14*INPUT!$T$14+DH$18*INPUT!$S$15*INPUT!$T$15+DH$19*INPUT!$S$16*INPUT!$T$16+DH$20*INPUT!$S$17*INPUT!$T$17+DH$21*INPUT!$S$18*INPUT!$T$18+DH$22*INPUT!$S$19*INPUT!$T$19+DH$23*INPUT!$S$20*INPUT!$T$20+DH$24*INPUT!$S$21*INPUT!$T$21+DH$25*INPUT!$S$22*INPUT!$T$22+DH$26*INPUT!$S$23*INPUT!$T$23</f>
        <v>0</v>
      </c>
      <c r="DI3" s="156">
        <f>DI$7*INPUT!$S$4*INPUT!$T$4+DI$8*INPUT!$S$5*INPUT!$T$5+DI$9*INPUT!$S$6*INPUT!$T$6+DI$10*INPUT!$S$7*INPUT!$T$7+DI$11*INPUT!$S$8*INPUT!$T$8+DI$12*INPUT!$S$9*INPUT!$T$9+DI$13*INPUT!$S$10*INPUT!$T$10+DI$14*INPUT!$S$11*INPUT!$T$11+DI$15*INPUT!$S$12*INPUT!$T$12+DI$16*INPUT!$S$13*INPUT!$T$13+DI$17*INPUT!$S$14*INPUT!$T$14+DI$18*INPUT!$S$15*INPUT!$T$15+DI$19*INPUT!$S$16*INPUT!$T$16+DI$20*INPUT!$S$17*INPUT!$T$17+DI$21*INPUT!$S$18*INPUT!$T$18+DI$22*INPUT!$S$19*INPUT!$T$19+DI$23*INPUT!$S$20*INPUT!$T$20+DI$24*INPUT!$S$21*INPUT!$T$21+DI$25*INPUT!$S$22*INPUT!$T$22+DI$26*INPUT!$S$23*INPUT!$T$23</f>
        <v>0</v>
      </c>
      <c r="DJ3" s="156">
        <f>DJ$7*INPUT!$S$4*INPUT!$T$4+DJ$8*INPUT!$S$5*INPUT!$T$5+DJ$9*INPUT!$S$6*INPUT!$T$6+DJ$10*INPUT!$S$7*INPUT!$T$7+DJ$11*INPUT!$S$8*INPUT!$T$8+DJ$12*INPUT!$S$9*INPUT!$T$9+DJ$13*INPUT!$S$10*INPUT!$T$10+DJ$14*INPUT!$S$11*INPUT!$T$11+DJ$15*INPUT!$S$12*INPUT!$T$12+DJ$16*INPUT!$S$13*INPUT!$T$13+DJ$17*INPUT!$S$14*INPUT!$T$14+DJ$18*INPUT!$S$15*INPUT!$T$15+DJ$19*INPUT!$S$16*INPUT!$T$16+DJ$20*INPUT!$S$17*INPUT!$T$17+DJ$21*INPUT!$S$18*INPUT!$T$18+DJ$22*INPUT!$S$19*INPUT!$T$19+DJ$23*INPUT!$S$20*INPUT!$T$20+DJ$24*INPUT!$S$21*INPUT!$T$21+DJ$25*INPUT!$S$22*INPUT!$T$22+DJ$26*INPUT!$S$23*INPUT!$T$23</f>
        <v>0</v>
      </c>
      <c r="DK3" s="140" t="s">
        <v>79</v>
      </c>
      <c r="DQ3" s="132"/>
      <c r="DR3" s="132"/>
      <c r="DS3" s="139" t="s">
        <v>78</v>
      </c>
      <c r="DT3" s="156">
        <f>DT$7*INPUT!$S$4*INPUT!$T$4+DT$8*INPUT!$S$5*INPUT!$T$5+DT$9*INPUT!$S$6*INPUT!$T$6+DT$10*INPUT!$S$7*INPUT!$T$7+DT$11*INPUT!$S$8*INPUT!$T$8+DT$12*INPUT!$S$9*INPUT!$T$9+DT$13*INPUT!$S$10*INPUT!$T$10+DT$14*INPUT!$S$11*INPUT!$T$11+DT$15*INPUT!$S$12*INPUT!$T$12+DT$16*INPUT!$S$13*INPUT!$T$13+DT$17*INPUT!$S$14*INPUT!$T$14+DT$18*INPUT!$S$15*INPUT!$T$15+DT$19*INPUT!$S$16*INPUT!$T$16+DT$20*INPUT!$S$17*INPUT!$T$17+DT$21*INPUT!$S$18*INPUT!$T$18+DT$22*INPUT!$S$19*INPUT!$T$19+DT$23*INPUT!$S$20*INPUT!$T$20+DT$24*INPUT!$S$21*INPUT!$T$21+DT$25*INPUT!$S$22*INPUT!$T$22+DT$26*INPUT!$S$23*INPUT!$T$23</f>
        <v>0</v>
      </c>
      <c r="DU3" s="156">
        <f>DU$7*INPUT!$S$4*INPUT!$T$4+DU$8*INPUT!$S$5*INPUT!$T$5+DU$9*INPUT!$S$6*INPUT!$T$6+DU$10*INPUT!$S$7*INPUT!$T$7+DU$11*INPUT!$S$8*INPUT!$T$8+DU$12*INPUT!$S$9*INPUT!$T$9+DU$13*INPUT!$S$10*INPUT!$T$10+DU$14*INPUT!$S$11*INPUT!$T$11+DU$15*INPUT!$S$12*INPUT!$T$12+DU$16*INPUT!$S$13*INPUT!$T$13+DU$17*INPUT!$S$14*INPUT!$T$14+DU$18*INPUT!$S$15*INPUT!$T$15+DU$19*INPUT!$S$16*INPUT!$T$16+DU$20*INPUT!$S$17*INPUT!$T$17+DU$21*INPUT!$S$18*INPUT!$T$18+DU$22*INPUT!$S$19*INPUT!$T$19+DU$23*INPUT!$S$20*INPUT!$T$20+DU$24*INPUT!$S$21*INPUT!$T$21+DU$25*INPUT!$S$22*INPUT!$T$22+DU$26*INPUT!$S$23*INPUT!$T$23</f>
        <v>0</v>
      </c>
      <c r="DV3" s="156">
        <f>DV$7*INPUT!$S$4*INPUT!$T$4+DV$8*INPUT!$S$5*INPUT!$T$5+DV$9*INPUT!$S$6*INPUT!$T$6+DV$10*INPUT!$S$7*INPUT!$T$7+DV$11*INPUT!$S$8*INPUT!$T$8+DV$12*INPUT!$S$9*INPUT!$T$9+DV$13*INPUT!$S$10*INPUT!$T$10+DV$14*INPUT!$S$11*INPUT!$T$11+DV$15*INPUT!$S$12*INPUT!$T$12+DV$16*INPUT!$S$13*INPUT!$T$13+DV$17*INPUT!$S$14*INPUT!$T$14+DV$18*INPUT!$S$15*INPUT!$T$15+DV$19*INPUT!$S$16*INPUT!$T$16+DV$20*INPUT!$S$17*INPUT!$T$17+DV$21*INPUT!$S$18*INPUT!$T$18+DV$22*INPUT!$S$19*INPUT!$T$19+DV$23*INPUT!$S$20*INPUT!$T$20+DV$24*INPUT!$S$21*INPUT!$T$21+DV$25*INPUT!$S$22*INPUT!$T$22+DV$26*INPUT!$S$23*INPUT!$T$23</f>
        <v>0</v>
      </c>
      <c r="DW3" s="156">
        <f>DW$7*INPUT!$S$4*INPUT!$T$4+DW$8*INPUT!$S$5*INPUT!$T$5+DW$9*INPUT!$S$6*INPUT!$T$6+DW$10*INPUT!$S$7*INPUT!$T$7+DW$11*INPUT!$S$8*INPUT!$T$8+DW$12*INPUT!$S$9*INPUT!$T$9+DW$13*INPUT!$S$10*INPUT!$T$10+DW$14*INPUT!$S$11*INPUT!$T$11+DW$15*INPUT!$S$12*INPUT!$T$12+DW$16*INPUT!$S$13*INPUT!$T$13+DW$17*INPUT!$S$14*INPUT!$T$14+DW$18*INPUT!$S$15*INPUT!$T$15+DW$19*INPUT!$S$16*INPUT!$T$16+DW$20*INPUT!$S$17*INPUT!$T$17+DW$21*INPUT!$S$18*INPUT!$T$18+DW$22*INPUT!$S$19*INPUT!$T$19+DW$23*INPUT!$S$20*INPUT!$T$20+DW$24*INPUT!$S$21*INPUT!$T$21+DW$25*INPUT!$S$22*INPUT!$T$22+DW$26*INPUT!$S$23*INPUT!$T$23</f>
        <v>0</v>
      </c>
      <c r="DX3" s="156">
        <f>DX$7*INPUT!$S$4*INPUT!$T$4+DX$8*INPUT!$S$5*INPUT!$T$5+DX$9*INPUT!$S$6*INPUT!$T$6+DX$10*INPUT!$S$7*INPUT!$T$7+DX$11*INPUT!$S$8*INPUT!$T$8+DX$12*INPUT!$S$9*INPUT!$T$9+DX$13*INPUT!$S$10*INPUT!$T$10+DX$14*INPUT!$S$11*INPUT!$T$11+DX$15*INPUT!$S$12*INPUT!$T$12+DX$16*INPUT!$S$13*INPUT!$T$13+DX$17*INPUT!$S$14*INPUT!$T$14+DX$18*INPUT!$S$15*INPUT!$T$15+DX$19*INPUT!$S$16*INPUT!$T$16+DX$20*INPUT!$S$17*INPUT!$T$17+DX$21*INPUT!$S$18*INPUT!$T$18+DX$22*INPUT!$S$19*INPUT!$T$19+DX$23*INPUT!$S$20*INPUT!$T$20+DX$24*INPUT!$S$21*INPUT!$T$21+DX$25*INPUT!$S$22*INPUT!$T$22+DX$26*INPUT!$S$23*INPUT!$T$23</f>
        <v>0</v>
      </c>
      <c r="DY3" s="156">
        <f>DY$7*INPUT!$S$4*INPUT!$T$4+DY$8*INPUT!$S$5*INPUT!$T$5+DY$9*INPUT!$S$6*INPUT!$T$6+DY$10*INPUT!$S$7*INPUT!$T$7+DY$11*INPUT!$S$8*INPUT!$T$8+DY$12*INPUT!$S$9*INPUT!$T$9+DY$13*INPUT!$S$10*INPUT!$T$10+DY$14*INPUT!$S$11*INPUT!$T$11+DY$15*INPUT!$S$12*INPUT!$T$12+DY$16*INPUT!$S$13*INPUT!$T$13+DY$17*INPUT!$S$14*INPUT!$T$14+DY$18*INPUT!$S$15*INPUT!$T$15+DY$19*INPUT!$S$16*INPUT!$T$16+DY$20*INPUT!$S$17*INPUT!$T$17+DY$21*INPUT!$S$18*INPUT!$T$18+DY$22*INPUT!$S$19*INPUT!$T$19+DY$23*INPUT!$S$20*INPUT!$T$20+DY$24*INPUT!$S$21*INPUT!$T$21+DY$25*INPUT!$S$22*INPUT!$T$22+DY$26*INPUT!$S$23*INPUT!$T$23</f>
        <v>0</v>
      </c>
      <c r="DZ3" s="140" t="s">
        <v>79</v>
      </c>
      <c r="EF3" s="132"/>
      <c r="EG3" s="132"/>
      <c r="EH3" s="139" t="s">
        <v>78</v>
      </c>
      <c r="EI3" s="156">
        <f>EI$7*INPUT!$S$4*INPUT!$T$4+EI$8*INPUT!$S$5*INPUT!$T$5+EI$9*INPUT!$S$6*INPUT!$T$6+EI$10*INPUT!$S$7*INPUT!$T$7+EI$11*INPUT!$S$8*INPUT!$T$8+EI$12*INPUT!$S$9*INPUT!$T$9+EI$13*INPUT!$S$10*INPUT!$T$10+EI$14*INPUT!$S$11*INPUT!$T$11+EI$15*INPUT!$S$12*INPUT!$T$12+EI$16*INPUT!$S$13*INPUT!$T$13+EI$17*INPUT!$S$14*INPUT!$T$14+EI$18*INPUT!$S$15*INPUT!$T$15+EI$19*INPUT!$S$16*INPUT!$T$16+EI$20*INPUT!$S$17*INPUT!$T$17+EI$21*INPUT!$S$18*INPUT!$T$18+EI$22*INPUT!$S$19*INPUT!$T$19+EI$23*INPUT!$S$20*INPUT!$T$20+EI$24*INPUT!$S$21*INPUT!$T$21+EI$25*INPUT!$S$22*INPUT!$T$22+EI$26*INPUT!$S$23*INPUT!$T$23</f>
        <v>0</v>
      </c>
      <c r="EJ3" s="156">
        <f>EJ$7*INPUT!$S$4*INPUT!$T$4+EJ$8*INPUT!$S$5*INPUT!$T$5+EJ$9*INPUT!$S$6*INPUT!$T$6+EJ$10*INPUT!$S$7*INPUT!$T$7+EJ$11*INPUT!$S$8*INPUT!$T$8+EJ$12*INPUT!$S$9*INPUT!$T$9+EJ$13*INPUT!$S$10*INPUT!$T$10+EJ$14*INPUT!$S$11*INPUT!$T$11+EJ$15*INPUT!$S$12*INPUT!$T$12+EJ$16*INPUT!$S$13*INPUT!$T$13+EJ$17*INPUT!$S$14*INPUT!$T$14+EJ$18*INPUT!$S$15*INPUT!$T$15+EJ$19*INPUT!$S$16*INPUT!$T$16+EJ$20*INPUT!$S$17*INPUT!$T$17+EJ$21*INPUT!$S$18*INPUT!$T$18+EJ$22*INPUT!$S$19*INPUT!$T$19+EJ$23*INPUT!$S$20*INPUT!$T$20+EJ$24*INPUT!$S$21*INPUT!$T$21+EJ$25*INPUT!$S$22*INPUT!$T$22+EJ$26*INPUT!$S$23*INPUT!$T$23</f>
        <v>0</v>
      </c>
      <c r="EK3" s="156">
        <f>EK$7*INPUT!$S$4*INPUT!$T$4+EK$8*INPUT!$S$5*INPUT!$T$5+EK$9*INPUT!$S$6*INPUT!$T$6+EK$10*INPUT!$S$7*INPUT!$T$7+EK$11*INPUT!$S$8*INPUT!$T$8+EK$12*INPUT!$S$9*INPUT!$T$9+EK$13*INPUT!$S$10*INPUT!$T$10+EK$14*INPUT!$S$11*INPUT!$T$11+EK$15*INPUT!$S$12*INPUT!$T$12+EK$16*INPUT!$S$13*INPUT!$T$13+EK$17*INPUT!$S$14*INPUT!$T$14+EK$18*INPUT!$S$15*INPUT!$T$15+EK$19*INPUT!$S$16*INPUT!$T$16+EK$20*INPUT!$S$17*INPUT!$T$17+EK$21*INPUT!$S$18*INPUT!$T$18+EK$22*INPUT!$S$19*INPUT!$T$19+EK$23*INPUT!$S$20*INPUT!$T$20+EK$24*INPUT!$S$21*INPUT!$T$21+EK$25*INPUT!$S$22*INPUT!$T$22+EK$26*INPUT!$S$23*INPUT!$T$23</f>
        <v>0</v>
      </c>
      <c r="EL3" s="156">
        <f>EL$7*INPUT!$S$4*INPUT!$T$4+EL$8*INPUT!$S$5*INPUT!$T$5+EL$9*INPUT!$S$6*INPUT!$T$6+EL$10*INPUT!$S$7*INPUT!$T$7+EL$11*INPUT!$S$8*INPUT!$T$8+EL$12*INPUT!$S$9*INPUT!$T$9+EL$13*INPUT!$S$10*INPUT!$T$10+EL$14*INPUT!$S$11*INPUT!$T$11+EL$15*INPUT!$S$12*INPUT!$T$12+EL$16*INPUT!$S$13*INPUT!$T$13+EL$17*INPUT!$S$14*INPUT!$T$14+EL$18*INPUT!$S$15*INPUT!$T$15+EL$19*INPUT!$S$16*INPUT!$T$16+EL$20*INPUT!$S$17*INPUT!$T$17+EL$21*INPUT!$S$18*INPUT!$T$18+EL$22*INPUT!$S$19*INPUT!$T$19+EL$23*INPUT!$S$20*INPUT!$T$20+EL$24*INPUT!$S$21*INPUT!$T$21+EL$25*INPUT!$S$22*INPUT!$T$22+EL$26*INPUT!$S$23*INPUT!$T$23</f>
        <v>0</v>
      </c>
      <c r="EM3" s="156">
        <f>EM$7*INPUT!$S$4*INPUT!$T$4+EM$8*INPUT!$S$5*INPUT!$T$5+EM$9*INPUT!$S$6*INPUT!$T$6+EM$10*INPUT!$S$7*INPUT!$T$7+EM$11*INPUT!$S$8*INPUT!$T$8+EM$12*INPUT!$S$9*INPUT!$T$9+EM$13*INPUT!$S$10*INPUT!$T$10+EM$14*INPUT!$S$11*INPUT!$T$11+EM$15*INPUT!$S$12*INPUT!$T$12+EM$16*INPUT!$S$13*INPUT!$T$13+EM$17*INPUT!$S$14*INPUT!$T$14+EM$18*INPUT!$S$15*INPUT!$T$15+EM$19*INPUT!$S$16*INPUT!$T$16+EM$20*INPUT!$S$17*INPUT!$T$17+EM$21*INPUT!$S$18*INPUT!$T$18+EM$22*INPUT!$S$19*INPUT!$T$19+EM$23*INPUT!$S$20*INPUT!$T$20+EM$24*INPUT!$S$21*INPUT!$T$21+EM$25*INPUT!$S$22*INPUT!$T$22+EM$26*INPUT!$S$23*INPUT!$T$23</f>
        <v>0</v>
      </c>
      <c r="EN3" s="156">
        <f>EN$7*INPUT!$S$4*INPUT!$T$4+EN$8*INPUT!$S$5*INPUT!$T$5+EN$9*INPUT!$S$6*INPUT!$T$6+EN$10*INPUT!$S$7*INPUT!$T$7+EN$11*INPUT!$S$8*INPUT!$T$8+EN$12*INPUT!$S$9*INPUT!$T$9+EN$13*INPUT!$S$10*INPUT!$T$10+EN$14*INPUT!$S$11*INPUT!$T$11+EN$15*INPUT!$S$12*INPUT!$T$12+EN$16*INPUT!$S$13*INPUT!$T$13+EN$17*INPUT!$S$14*INPUT!$T$14+EN$18*INPUT!$S$15*INPUT!$T$15+EN$19*INPUT!$S$16*INPUT!$T$16+EN$20*INPUT!$S$17*INPUT!$T$17+EN$21*INPUT!$S$18*INPUT!$T$18+EN$22*INPUT!$S$19*INPUT!$T$19+EN$23*INPUT!$S$20*INPUT!$T$20+EN$24*INPUT!$S$21*INPUT!$T$21+EN$25*INPUT!$S$22*INPUT!$T$22+EN$26*INPUT!$S$23*INPUT!$T$23</f>
        <v>0</v>
      </c>
      <c r="EO3" s="140" t="s">
        <v>79</v>
      </c>
      <c r="EU3" s="132"/>
      <c r="EV3" s="132"/>
      <c r="EW3" s="139" t="s">
        <v>78</v>
      </c>
      <c r="EX3" s="156">
        <f>EX$7*INPUT!$S$4*INPUT!$T$4+EX$8*INPUT!$S$5*INPUT!$T$5+EX$9*INPUT!$S$6*INPUT!$T$6+EX$10*INPUT!$S$7*INPUT!$T$7+EX$11*INPUT!$S$8*INPUT!$T$8+EX$12*INPUT!$S$9*INPUT!$T$9+EX$13*INPUT!$S$10*INPUT!$T$10+EX$14*INPUT!$S$11*INPUT!$T$11+EX$15*INPUT!$S$12*INPUT!$T$12+EX$16*INPUT!$S$13*INPUT!$T$13+EX$17*INPUT!$S$14*INPUT!$T$14+EX$18*INPUT!$S$15*INPUT!$T$15+EX$19*INPUT!$S$16*INPUT!$T$16+EX$20*INPUT!$S$17*INPUT!$T$17+EX$21*INPUT!$S$18*INPUT!$T$18+EX$22*INPUT!$S$19*INPUT!$T$19+EX$23*INPUT!$S$20*INPUT!$T$20+EX$24*INPUT!$S$21*INPUT!$T$21+EX$25*INPUT!$S$22*INPUT!$T$22+EX$26*INPUT!$S$23*INPUT!$T$23</f>
        <v>0</v>
      </c>
      <c r="EY3" s="156">
        <f>EY$7*INPUT!$S$4*INPUT!$T$4+EY$8*INPUT!$S$5*INPUT!$T$5+EY$9*INPUT!$S$6*INPUT!$T$6+EY$10*INPUT!$S$7*INPUT!$T$7+EY$11*INPUT!$S$8*INPUT!$T$8+EY$12*INPUT!$S$9*INPUT!$T$9+EY$13*INPUT!$S$10*INPUT!$T$10+EY$14*INPUT!$S$11*INPUT!$T$11+EY$15*INPUT!$S$12*INPUT!$T$12+EY$16*INPUT!$S$13*INPUT!$T$13+EY$17*INPUT!$S$14*INPUT!$T$14+EY$18*INPUT!$S$15*INPUT!$T$15+EY$19*INPUT!$S$16*INPUT!$T$16+EY$20*INPUT!$S$17*INPUT!$T$17+EY$21*INPUT!$S$18*INPUT!$T$18+EY$22*INPUT!$S$19*INPUT!$T$19+EY$23*INPUT!$S$20*INPUT!$T$20+EY$24*INPUT!$S$21*INPUT!$T$21+EY$25*INPUT!$S$22*INPUT!$T$22+EY$26*INPUT!$S$23*INPUT!$T$23</f>
        <v>0</v>
      </c>
      <c r="EZ3" s="156">
        <f>EZ$7*INPUT!$S$4*INPUT!$T$4+EZ$8*INPUT!$S$5*INPUT!$T$5+EZ$9*INPUT!$S$6*INPUT!$T$6+EZ$10*INPUT!$S$7*INPUT!$T$7+EZ$11*INPUT!$S$8*INPUT!$T$8+EZ$12*INPUT!$S$9*INPUT!$T$9+EZ$13*INPUT!$S$10*INPUT!$T$10+EZ$14*INPUT!$S$11*INPUT!$T$11+EZ$15*INPUT!$S$12*INPUT!$T$12+EZ$16*INPUT!$S$13*INPUT!$T$13+EZ$17*INPUT!$S$14*INPUT!$T$14+EZ$18*INPUT!$S$15*INPUT!$T$15+EZ$19*INPUT!$S$16*INPUT!$T$16+EZ$20*INPUT!$S$17*INPUT!$T$17+EZ$21*INPUT!$S$18*INPUT!$T$18+EZ$22*INPUT!$S$19*INPUT!$T$19+EZ$23*INPUT!$S$20*INPUT!$T$20+EZ$24*INPUT!$S$21*INPUT!$T$21+EZ$25*INPUT!$S$22*INPUT!$T$22+EZ$26*INPUT!$S$23*INPUT!$T$23</f>
        <v>0</v>
      </c>
      <c r="FA3" s="156">
        <f>FA$7*INPUT!$S$4*INPUT!$T$4+FA$8*INPUT!$S$5*INPUT!$T$5+FA$9*INPUT!$S$6*INPUT!$T$6+FA$10*INPUT!$S$7*INPUT!$T$7+FA$11*INPUT!$S$8*INPUT!$T$8+FA$12*INPUT!$S$9*INPUT!$T$9+FA$13*INPUT!$S$10*INPUT!$T$10+FA$14*INPUT!$S$11*INPUT!$T$11+FA$15*INPUT!$S$12*INPUT!$T$12+FA$16*INPUT!$S$13*INPUT!$T$13+FA$17*INPUT!$S$14*INPUT!$T$14+FA$18*INPUT!$S$15*INPUT!$T$15+FA$19*INPUT!$S$16*INPUT!$T$16+FA$20*INPUT!$S$17*INPUT!$T$17+FA$21*INPUT!$S$18*INPUT!$T$18+FA$22*INPUT!$S$19*INPUT!$T$19+FA$23*INPUT!$S$20*INPUT!$T$20+FA$24*INPUT!$S$21*INPUT!$T$21+FA$25*INPUT!$S$22*INPUT!$T$22+FA$26*INPUT!$S$23*INPUT!$T$23</f>
        <v>0</v>
      </c>
      <c r="FB3" s="156">
        <f>FB$7*INPUT!$S$4*INPUT!$T$4+FB$8*INPUT!$S$5*INPUT!$T$5+FB$9*INPUT!$S$6*INPUT!$T$6+FB$10*INPUT!$S$7*INPUT!$T$7+FB$11*INPUT!$S$8*INPUT!$T$8+FB$12*INPUT!$S$9*INPUT!$T$9+FB$13*INPUT!$S$10*INPUT!$T$10+FB$14*INPUT!$S$11*INPUT!$T$11+FB$15*INPUT!$S$12*INPUT!$T$12+FB$16*INPUT!$S$13*INPUT!$T$13+FB$17*INPUT!$S$14*INPUT!$T$14+FB$18*INPUT!$S$15*INPUT!$T$15+FB$19*INPUT!$S$16*INPUT!$T$16+FB$20*INPUT!$S$17*INPUT!$T$17+FB$21*INPUT!$S$18*INPUT!$T$18+FB$22*INPUT!$S$19*INPUT!$T$19+FB$23*INPUT!$S$20*INPUT!$T$20+FB$24*INPUT!$S$21*INPUT!$T$21+FB$25*INPUT!$S$22*INPUT!$T$22+FB$26*INPUT!$S$23*INPUT!$T$23</f>
        <v>0</v>
      </c>
      <c r="FC3" s="156">
        <f>FC$7*INPUT!$S$4*INPUT!$T$4+FC$8*INPUT!$S$5*INPUT!$T$5+FC$9*INPUT!$S$6*INPUT!$T$6+FC$10*INPUT!$S$7*INPUT!$T$7+FC$11*INPUT!$S$8*INPUT!$T$8+FC$12*INPUT!$S$9*INPUT!$T$9+FC$13*INPUT!$S$10*INPUT!$T$10+FC$14*INPUT!$S$11*INPUT!$T$11+FC$15*INPUT!$S$12*INPUT!$T$12+FC$16*INPUT!$S$13*INPUT!$T$13+FC$17*INPUT!$S$14*INPUT!$T$14+FC$18*INPUT!$S$15*INPUT!$T$15+FC$19*INPUT!$S$16*INPUT!$T$16+FC$20*INPUT!$S$17*INPUT!$T$17+FC$21*INPUT!$S$18*INPUT!$T$18+FC$22*INPUT!$S$19*INPUT!$T$19+FC$23*INPUT!$S$20*INPUT!$T$20+FC$24*INPUT!$S$21*INPUT!$T$21+FC$25*INPUT!$S$22*INPUT!$T$22+FC$26*INPUT!$S$23*INPUT!$T$23</f>
        <v>0</v>
      </c>
      <c r="FD3" s="140" t="s">
        <v>79</v>
      </c>
      <c r="FJ3" s="132"/>
      <c r="FK3" s="132"/>
      <c r="FL3" s="139" t="s">
        <v>78</v>
      </c>
      <c r="FM3" s="156">
        <f>FM$7*INPUT!$S$4*INPUT!$T$4+FM$8*INPUT!$S$5*INPUT!$T$5+FM$9*INPUT!$S$6*INPUT!$T$6+FM$10*INPUT!$S$7*INPUT!$T$7+FM$11*INPUT!$S$8*INPUT!$T$8+FM$12*INPUT!$S$9*INPUT!$T$9+FM$13*INPUT!$S$10*INPUT!$T$10+FM$14*INPUT!$S$11*INPUT!$T$11+FM$15*INPUT!$S$12*INPUT!$T$12+FM$16*INPUT!$S$13*INPUT!$T$13+FM$17*INPUT!$S$14*INPUT!$T$14+FM$18*INPUT!$S$15*INPUT!$T$15+FM$19*INPUT!$S$16*INPUT!$T$16+FM$20*INPUT!$S$17*INPUT!$T$17+FM$21*INPUT!$S$18*INPUT!$T$18+FM$22*INPUT!$S$19*INPUT!$T$19+FM$23*INPUT!$S$20*INPUT!$T$20+FM$24*INPUT!$S$21*INPUT!$T$21+FM$25*INPUT!$S$22*INPUT!$T$22+FM$26*INPUT!$S$23*INPUT!$T$23</f>
        <v>0</v>
      </c>
      <c r="FN3" s="156">
        <f>FN$7*INPUT!$S$4*INPUT!$T$4+FN$8*INPUT!$S$5*INPUT!$T$5+FN$9*INPUT!$S$6*INPUT!$T$6+FN$10*INPUT!$S$7*INPUT!$T$7+FN$11*INPUT!$S$8*INPUT!$T$8+FN$12*INPUT!$S$9*INPUT!$T$9+FN$13*INPUT!$S$10*INPUT!$T$10+FN$14*INPUT!$S$11*INPUT!$T$11+FN$15*INPUT!$S$12*INPUT!$T$12+FN$16*INPUT!$S$13*INPUT!$T$13+FN$17*INPUT!$S$14*INPUT!$T$14+FN$18*INPUT!$S$15*INPUT!$T$15+FN$19*INPUT!$S$16*INPUT!$T$16+FN$20*INPUT!$S$17*INPUT!$T$17+FN$21*INPUT!$S$18*INPUT!$T$18+FN$22*INPUT!$S$19*INPUT!$T$19+FN$23*INPUT!$S$20*INPUT!$T$20+FN$24*INPUT!$S$21*INPUT!$T$21+FN$25*INPUT!$S$22*INPUT!$T$22+FN$26*INPUT!$S$23*INPUT!$T$23</f>
        <v>0</v>
      </c>
      <c r="FO3" s="156">
        <f>FO$7*INPUT!$S$4*INPUT!$T$4+FO$8*INPUT!$S$5*INPUT!$T$5+FO$9*INPUT!$S$6*INPUT!$T$6+FO$10*INPUT!$S$7*INPUT!$T$7+FO$11*INPUT!$S$8*INPUT!$T$8+FO$12*INPUT!$S$9*INPUT!$T$9+FO$13*INPUT!$S$10*INPUT!$T$10+FO$14*INPUT!$S$11*INPUT!$T$11+FO$15*INPUT!$S$12*INPUT!$T$12+FO$16*INPUT!$S$13*INPUT!$T$13+FO$17*INPUT!$S$14*INPUT!$T$14+FO$18*INPUT!$S$15*INPUT!$T$15+FO$19*INPUT!$S$16*INPUT!$T$16+FO$20*INPUT!$S$17*INPUT!$T$17+FO$21*INPUT!$S$18*INPUT!$T$18+FO$22*INPUT!$S$19*INPUT!$T$19+FO$23*INPUT!$S$20*INPUT!$T$20+FO$24*INPUT!$S$21*INPUT!$T$21+FO$25*INPUT!$S$22*INPUT!$T$22+FO$26*INPUT!$S$23*INPUT!$T$23</f>
        <v>0</v>
      </c>
      <c r="FP3" s="156">
        <f>FP$7*INPUT!$S$4*INPUT!$T$4+FP$8*INPUT!$S$5*INPUT!$T$5+FP$9*INPUT!$S$6*INPUT!$T$6+FP$10*INPUT!$S$7*INPUT!$T$7+FP$11*INPUT!$S$8*INPUT!$T$8+FP$12*INPUT!$S$9*INPUT!$T$9+FP$13*INPUT!$S$10*INPUT!$T$10+FP$14*INPUT!$S$11*INPUT!$T$11+FP$15*INPUT!$S$12*INPUT!$T$12+FP$16*INPUT!$S$13*INPUT!$T$13+FP$17*INPUT!$S$14*INPUT!$T$14+FP$18*INPUT!$S$15*INPUT!$T$15+FP$19*INPUT!$S$16*INPUT!$T$16+FP$20*INPUT!$S$17*INPUT!$T$17+FP$21*INPUT!$S$18*INPUT!$T$18+FP$22*INPUT!$S$19*INPUT!$T$19+FP$23*INPUT!$S$20*INPUT!$T$20+FP$24*INPUT!$S$21*INPUT!$T$21+FP$25*INPUT!$S$22*INPUT!$T$22+FP$26*INPUT!$S$23*INPUT!$T$23</f>
        <v>0</v>
      </c>
      <c r="FQ3" s="156">
        <f>FQ$7*INPUT!$S$4*INPUT!$T$4+FQ$8*INPUT!$S$5*INPUT!$T$5+FQ$9*INPUT!$S$6*INPUT!$T$6+FQ$10*INPUT!$S$7*INPUT!$T$7+FQ$11*INPUT!$S$8*INPUT!$T$8+FQ$12*INPUT!$S$9*INPUT!$T$9+FQ$13*INPUT!$S$10*INPUT!$T$10+FQ$14*INPUT!$S$11*INPUT!$T$11+FQ$15*INPUT!$S$12*INPUT!$T$12+FQ$16*INPUT!$S$13*INPUT!$T$13+FQ$17*INPUT!$S$14*INPUT!$T$14+FQ$18*INPUT!$S$15*INPUT!$T$15+FQ$19*INPUT!$S$16*INPUT!$T$16+FQ$20*INPUT!$S$17*INPUT!$T$17+FQ$21*INPUT!$S$18*INPUT!$T$18+FQ$22*INPUT!$S$19*INPUT!$T$19+FQ$23*INPUT!$S$20*INPUT!$T$20+FQ$24*INPUT!$S$21*INPUT!$T$21+FQ$25*INPUT!$S$22*INPUT!$T$22+FQ$26*INPUT!$S$23*INPUT!$T$23</f>
        <v>0</v>
      </c>
      <c r="FR3" s="156">
        <f>FR$7*INPUT!$S$4*INPUT!$T$4+FR$8*INPUT!$S$5*INPUT!$T$5+FR$9*INPUT!$S$6*INPUT!$T$6+FR$10*INPUT!$S$7*INPUT!$T$7+FR$11*INPUT!$S$8*INPUT!$T$8+FR$12*INPUT!$S$9*INPUT!$T$9+FR$13*INPUT!$S$10*INPUT!$T$10+FR$14*INPUT!$S$11*INPUT!$T$11+FR$15*INPUT!$S$12*INPUT!$T$12+FR$16*INPUT!$S$13*INPUT!$T$13+FR$17*INPUT!$S$14*INPUT!$T$14+FR$18*INPUT!$S$15*INPUT!$T$15+FR$19*INPUT!$S$16*INPUT!$T$16+FR$20*INPUT!$S$17*INPUT!$T$17+FR$21*INPUT!$S$18*INPUT!$T$18+FR$22*INPUT!$S$19*INPUT!$T$19+FR$23*INPUT!$S$20*INPUT!$T$20+FR$24*INPUT!$S$21*INPUT!$T$21+FR$25*INPUT!$S$22*INPUT!$T$22+FR$26*INPUT!$S$23*INPUT!$T$23</f>
        <v>0</v>
      </c>
      <c r="FS3" s="140" t="s">
        <v>79</v>
      </c>
      <c r="FY3" s="132"/>
      <c r="FZ3" s="132"/>
      <c r="GA3" s="139" t="s">
        <v>78</v>
      </c>
      <c r="GB3" s="156">
        <f>GB$7*INPUT!$S$4*INPUT!$T$4+GB$8*INPUT!$S$5*INPUT!$T$5+GB$9*INPUT!$S$6*INPUT!$T$6+GB$10*INPUT!$S$7*INPUT!$T$7+GB$11*INPUT!$S$8*INPUT!$T$8+GB$12*INPUT!$S$9*INPUT!$T$9+GB$13*INPUT!$S$10*INPUT!$T$10+GB$14*INPUT!$S$11*INPUT!$T$11+GB$15*INPUT!$S$12*INPUT!$T$12+GB$16*INPUT!$S$13*INPUT!$T$13+GB$17*INPUT!$S$14*INPUT!$T$14+GB$18*INPUT!$S$15*INPUT!$T$15+GB$19*INPUT!$S$16*INPUT!$T$16+GB$20*INPUT!$S$17*INPUT!$T$17+GB$21*INPUT!$S$18*INPUT!$T$18+GB$22*INPUT!$S$19*INPUT!$T$19+GB$23*INPUT!$S$20*INPUT!$T$20+GB$24*INPUT!$S$21*INPUT!$T$21+GB$25*INPUT!$S$22*INPUT!$T$22+GB$26*INPUT!$S$23*INPUT!$T$23</f>
        <v>0</v>
      </c>
      <c r="GC3" s="156">
        <f>GC$7*INPUT!$S$4*INPUT!$T$4+GC$8*INPUT!$S$5*INPUT!$T$5+GC$9*INPUT!$S$6*INPUT!$T$6+GC$10*INPUT!$S$7*INPUT!$T$7+GC$11*INPUT!$S$8*INPUT!$T$8+GC$12*INPUT!$S$9*INPUT!$T$9+GC$13*INPUT!$S$10*INPUT!$T$10+GC$14*INPUT!$S$11*INPUT!$T$11+GC$15*INPUT!$S$12*INPUT!$T$12+GC$16*INPUT!$S$13*INPUT!$T$13+GC$17*INPUT!$S$14*INPUT!$T$14+GC$18*INPUT!$S$15*INPUT!$T$15+GC$19*INPUT!$S$16*INPUT!$T$16+GC$20*INPUT!$S$17*INPUT!$T$17+GC$21*INPUT!$S$18*INPUT!$T$18+GC$22*INPUT!$S$19*INPUT!$T$19+GC$23*INPUT!$S$20*INPUT!$T$20+GC$24*INPUT!$S$21*INPUT!$T$21+GC$25*INPUT!$S$22*INPUT!$T$22+GC$26*INPUT!$S$23*INPUT!$T$23</f>
        <v>0</v>
      </c>
      <c r="GD3" s="156">
        <f>GD$7*INPUT!$S$4*INPUT!$T$4+GD$8*INPUT!$S$5*INPUT!$T$5+GD$9*INPUT!$S$6*INPUT!$T$6+GD$10*INPUT!$S$7*INPUT!$T$7+GD$11*INPUT!$S$8*INPUT!$T$8+GD$12*INPUT!$S$9*INPUT!$T$9+GD$13*INPUT!$S$10*INPUT!$T$10+GD$14*INPUT!$S$11*INPUT!$T$11+GD$15*INPUT!$S$12*INPUT!$T$12+GD$16*INPUT!$S$13*INPUT!$T$13+GD$17*INPUT!$S$14*INPUT!$T$14+GD$18*INPUT!$S$15*INPUT!$T$15+GD$19*INPUT!$S$16*INPUT!$T$16+GD$20*INPUT!$S$17*INPUT!$T$17+GD$21*INPUT!$S$18*INPUT!$T$18+GD$22*INPUT!$S$19*INPUT!$T$19+GD$23*INPUT!$S$20*INPUT!$T$20+GD$24*INPUT!$S$21*INPUT!$T$21+GD$25*INPUT!$S$22*INPUT!$T$22+GD$26*INPUT!$S$23*INPUT!$T$23</f>
        <v>0</v>
      </c>
      <c r="GE3" s="156">
        <f>GE$7*INPUT!$S$4*INPUT!$T$4+GE$8*INPUT!$S$5*INPUT!$T$5+GE$9*INPUT!$S$6*INPUT!$T$6+GE$10*INPUT!$S$7*INPUT!$T$7+GE$11*INPUT!$S$8*INPUT!$T$8+GE$12*INPUT!$S$9*INPUT!$T$9+GE$13*INPUT!$S$10*INPUT!$T$10+GE$14*INPUT!$S$11*INPUT!$T$11+GE$15*INPUT!$S$12*INPUT!$T$12+GE$16*INPUT!$S$13*INPUT!$T$13+GE$17*INPUT!$S$14*INPUT!$T$14+GE$18*INPUT!$S$15*INPUT!$T$15+GE$19*INPUT!$S$16*INPUT!$T$16+GE$20*INPUT!$S$17*INPUT!$T$17+GE$21*INPUT!$S$18*INPUT!$T$18+GE$22*INPUT!$S$19*INPUT!$T$19+GE$23*INPUT!$S$20*INPUT!$T$20+GE$24*INPUT!$S$21*INPUT!$T$21+GE$25*INPUT!$S$22*INPUT!$T$22+GE$26*INPUT!$S$23*INPUT!$T$23</f>
        <v>0</v>
      </c>
      <c r="GF3" s="156">
        <f>GF$7*INPUT!$S$4*INPUT!$T$4+GF$8*INPUT!$S$5*INPUT!$T$5+GF$9*INPUT!$S$6*INPUT!$T$6+GF$10*INPUT!$S$7*INPUT!$T$7+GF$11*INPUT!$S$8*INPUT!$T$8+GF$12*INPUT!$S$9*INPUT!$T$9+GF$13*INPUT!$S$10*INPUT!$T$10+GF$14*INPUT!$S$11*INPUT!$T$11+GF$15*INPUT!$S$12*INPUT!$T$12+GF$16*INPUT!$S$13*INPUT!$T$13+GF$17*INPUT!$S$14*INPUT!$T$14+GF$18*INPUT!$S$15*INPUT!$T$15+GF$19*INPUT!$S$16*INPUT!$T$16+GF$20*INPUT!$S$17*INPUT!$T$17+GF$21*INPUT!$S$18*INPUT!$T$18+GF$22*INPUT!$S$19*INPUT!$T$19+GF$23*INPUT!$S$20*INPUT!$T$20+GF$24*INPUT!$S$21*INPUT!$T$21+GF$25*INPUT!$S$22*INPUT!$T$22+GF$26*INPUT!$S$23*INPUT!$T$23</f>
        <v>0</v>
      </c>
      <c r="GG3" s="156">
        <f>GG$7*INPUT!$S$4*INPUT!$T$4+GG$8*INPUT!$S$5*INPUT!$T$5+GG$9*INPUT!$S$6*INPUT!$T$6+GG$10*INPUT!$S$7*INPUT!$T$7+GG$11*INPUT!$S$8*INPUT!$T$8+GG$12*INPUT!$S$9*INPUT!$T$9+GG$13*INPUT!$S$10*INPUT!$T$10+GG$14*INPUT!$S$11*INPUT!$T$11+GG$15*INPUT!$S$12*INPUT!$T$12+GG$16*INPUT!$S$13*INPUT!$T$13+GG$17*INPUT!$S$14*INPUT!$T$14+GG$18*INPUT!$S$15*INPUT!$T$15+GG$19*INPUT!$S$16*INPUT!$T$16+GG$20*INPUT!$S$17*INPUT!$T$17+GG$21*INPUT!$S$18*INPUT!$T$18+GG$22*INPUT!$S$19*INPUT!$T$19+GG$23*INPUT!$S$20*INPUT!$T$20+GG$24*INPUT!$S$21*INPUT!$T$21+GG$25*INPUT!$S$22*INPUT!$T$22+GG$26*INPUT!$S$23*INPUT!$T$23</f>
        <v>0</v>
      </c>
      <c r="GH3" s="140" t="s">
        <v>79</v>
      </c>
      <c r="GN3" s="132"/>
      <c r="GO3" s="132"/>
      <c r="GP3" s="139" t="s">
        <v>78</v>
      </c>
      <c r="GQ3" s="156">
        <f>GQ$7*INPUT!$S$4*INPUT!$T$4+GQ$8*INPUT!$S$5*INPUT!$T$5+GQ$9*INPUT!$S$6*INPUT!$T$6+GQ$10*INPUT!$S$7*INPUT!$T$7+GQ$11*INPUT!$S$8*INPUT!$T$8+GQ$12*INPUT!$S$9*INPUT!$T$9+GQ$13*INPUT!$S$10*INPUT!$T$10+GQ$14*INPUT!$S$11*INPUT!$T$11+GQ$15*INPUT!$S$12*INPUT!$T$12+GQ$16*INPUT!$S$13*INPUT!$T$13+GQ$17*INPUT!$S$14*INPUT!$T$14+GQ$18*INPUT!$S$15*INPUT!$T$15+GQ$19*INPUT!$S$16*INPUT!$T$16+GQ$20*INPUT!$S$17*INPUT!$T$17+GQ$21*INPUT!$S$18*INPUT!$T$18+GQ$22*INPUT!$S$19*INPUT!$T$19+GQ$23*INPUT!$S$20*INPUT!$T$20+GQ$24*INPUT!$S$21*INPUT!$T$21+GQ$25*INPUT!$S$22*INPUT!$T$22+GQ$26*INPUT!$S$23*INPUT!$T$23</f>
        <v>0</v>
      </c>
      <c r="GR3" s="156">
        <f>GR$7*INPUT!$S$4*INPUT!$T$4+GR$8*INPUT!$S$5*INPUT!$T$5+GR$9*INPUT!$S$6*INPUT!$T$6+GR$10*INPUT!$S$7*INPUT!$T$7+GR$11*INPUT!$S$8*INPUT!$T$8+GR$12*INPUT!$S$9*INPUT!$T$9+GR$13*INPUT!$S$10*INPUT!$T$10+GR$14*INPUT!$S$11*INPUT!$T$11+GR$15*INPUT!$S$12*INPUT!$T$12+GR$16*INPUT!$S$13*INPUT!$T$13+GR$17*INPUT!$S$14*INPUT!$T$14+GR$18*INPUT!$S$15*INPUT!$T$15+GR$19*INPUT!$S$16*INPUT!$T$16+GR$20*INPUT!$S$17*INPUT!$T$17+GR$21*INPUT!$S$18*INPUT!$T$18+GR$22*INPUT!$S$19*INPUT!$T$19+GR$23*INPUT!$S$20*INPUT!$T$20+GR$24*INPUT!$S$21*INPUT!$T$21+GR$25*INPUT!$S$22*INPUT!$T$22+GR$26*INPUT!$S$23*INPUT!$T$23</f>
        <v>0</v>
      </c>
      <c r="GS3" s="156">
        <f>GS$7*INPUT!$S$4*INPUT!$T$4+GS$8*INPUT!$S$5*INPUT!$T$5+GS$9*INPUT!$S$6*INPUT!$T$6+GS$10*INPUT!$S$7*INPUT!$T$7+GS$11*INPUT!$S$8*INPUT!$T$8+GS$12*INPUT!$S$9*INPUT!$T$9+GS$13*INPUT!$S$10*INPUT!$T$10+GS$14*INPUT!$S$11*INPUT!$T$11+GS$15*INPUT!$S$12*INPUT!$T$12+GS$16*INPUT!$S$13*INPUT!$T$13+GS$17*INPUT!$S$14*INPUT!$T$14+GS$18*INPUT!$S$15*INPUT!$T$15+GS$19*INPUT!$S$16*INPUT!$T$16+GS$20*INPUT!$S$17*INPUT!$T$17+GS$21*INPUT!$S$18*INPUT!$T$18+GS$22*INPUT!$S$19*INPUT!$T$19+GS$23*INPUT!$S$20*INPUT!$T$20+GS$24*INPUT!$S$21*INPUT!$T$21+GS$25*INPUT!$S$22*INPUT!$T$22+GS$26*INPUT!$S$23*INPUT!$T$23</f>
        <v>0</v>
      </c>
      <c r="GT3" s="156">
        <f>GT$7*INPUT!$S$4*INPUT!$T$4+GT$8*INPUT!$S$5*INPUT!$T$5+GT$9*INPUT!$S$6*INPUT!$T$6+GT$10*INPUT!$S$7*INPUT!$T$7+GT$11*INPUT!$S$8*INPUT!$T$8+GT$12*INPUT!$S$9*INPUT!$T$9+GT$13*INPUT!$S$10*INPUT!$T$10+GT$14*INPUT!$S$11*INPUT!$T$11+GT$15*INPUT!$S$12*INPUT!$T$12+GT$16*INPUT!$S$13*INPUT!$T$13+GT$17*INPUT!$S$14*INPUT!$T$14+GT$18*INPUT!$S$15*INPUT!$T$15+GT$19*INPUT!$S$16*INPUT!$T$16+GT$20*INPUT!$S$17*INPUT!$T$17+GT$21*INPUT!$S$18*INPUT!$T$18+GT$22*INPUT!$S$19*INPUT!$T$19+GT$23*INPUT!$S$20*INPUT!$T$20+GT$24*INPUT!$S$21*INPUT!$T$21+GT$25*INPUT!$S$22*INPUT!$T$22+GT$26*INPUT!$S$23*INPUT!$T$23</f>
        <v>0</v>
      </c>
      <c r="GU3" s="156">
        <f>GU$7*INPUT!$S$4*INPUT!$T$4+GU$8*INPUT!$S$5*INPUT!$T$5+GU$9*INPUT!$S$6*INPUT!$T$6+GU$10*INPUT!$S$7*INPUT!$T$7+GU$11*INPUT!$S$8*INPUT!$T$8+GU$12*INPUT!$S$9*INPUT!$T$9+GU$13*INPUT!$S$10*INPUT!$T$10+GU$14*INPUT!$S$11*INPUT!$T$11+GU$15*INPUT!$S$12*INPUT!$T$12+GU$16*INPUT!$S$13*INPUT!$T$13+GU$17*INPUT!$S$14*INPUT!$T$14+GU$18*INPUT!$S$15*INPUT!$T$15+GU$19*INPUT!$S$16*INPUT!$T$16+GU$20*INPUT!$S$17*INPUT!$T$17+GU$21*INPUT!$S$18*INPUT!$T$18+GU$22*INPUT!$S$19*INPUT!$T$19+GU$23*INPUT!$S$20*INPUT!$T$20+GU$24*INPUT!$S$21*INPUT!$T$21+GU$25*INPUT!$S$22*INPUT!$T$22+GU$26*INPUT!$S$23*INPUT!$T$23</f>
        <v>0</v>
      </c>
      <c r="GV3" s="156">
        <f>GV$7*INPUT!$S$4*INPUT!$T$4+GV$8*INPUT!$S$5*INPUT!$T$5+GV$9*INPUT!$S$6*INPUT!$T$6+GV$10*INPUT!$S$7*INPUT!$T$7+GV$11*INPUT!$S$8*INPUT!$T$8+GV$12*INPUT!$S$9*INPUT!$T$9+GV$13*INPUT!$S$10*INPUT!$T$10+GV$14*INPUT!$S$11*INPUT!$T$11+GV$15*INPUT!$S$12*INPUT!$T$12+GV$16*INPUT!$S$13*INPUT!$T$13+GV$17*INPUT!$S$14*INPUT!$T$14+GV$18*INPUT!$S$15*INPUT!$T$15+GV$19*INPUT!$S$16*INPUT!$T$16+GV$20*INPUT!$S$17*INPUT!$T$17+GV$21*INPUT!$S$18*INPUT!$T$18+GV$22*INPUT!$S$19*INPUT!$T$19+GV$23*INPUT!$S$20*INPUT!$T$20+GV$24*INPUT!$S$21*INPUT!$T$21+GV$25*INPUT!$S$22*INPUT!$T$22+GV$26*INPUT!$S$23*INPUT!$T$23</f>
        <v>0</v>
      </c>
      <c r="GW3" s="140" t="s">
        <v>79</v>
      </c>
      <c r="HC3" s="132"/>
      <c r="HD3" s="132"/>
      <c r="HE3" s="139" t="s">
        <v>78</v>
      </c>
      <c r="HF3" s="156">
        <f>HF$7*INPUT!$S$4*INPUT!$T$4+HF$8*INPUT!$S$5*INPUT!$T$5+HF$9*INPUT!$S$6*INPUT!$T$6+HF$10*INPUT!$S$7*INPUT!$T$7+HF$11*INPUT!$S$8*INPUT!$T$8+HF$12*INPUT!$S$9*INPUT!$T$9+HF$13*INPUT!$S$10*INPUT!$T$10+HF$14*INPUT!$S$11*INPUT!$T$11+HF$15*INPUT!$S$12*INPUT!$T$12+HF$16*INPUT!$S$13*INPUT!$T$13+HF$17*INPUT!$S$14*INPUT!$T$14+HF$18*INPUT!$S$15*INPUT!$T$15+HF$19*INPUT!$S$16*INPUT!$T$16+HF$20*INPUT!$S$17*INPUT!$T$17+HF$21*INPUT!$S$18*INPUT!$T$18+HF$22*INPUT!$S$19*INPUT!$T$19+HF$23*INPUT!$S$20*INPUT!$T$20+HF$24*INPUT!$S$21*INPUT!$T$21+HF$25*INPUT!$S$22*INPUT!$T$22+HF$26*INPUT!$S$23*INPUT!$T$23</f>
        <v>0</v>
      </c>
      <c r="HG3" s="156">
        <f>HG$7*INPUT!$S$4*INPUT!$T$4+HG$8*INPUT!$S$5*INPUT!$T$5+HG$9*INPUT!$S$6*INPUT!$T$6+HG$10*INPUT!$S$7*INPUT!$T$7+HG$11*INPUT!$S$8*INPUT!$T$8+HG$12*INPUT!$S$9*INPUT!$T$9+HG$13*INPUT!$S$10*INPUT!$T$10+HG$14*INPUT!$S$11*INPUT!$T$11+HG$15*INPUT!$S$12*INPUT!$T$12+HG$16*INPUT!$S$13*INPUT!$T$13+HG$17*INPUT!$S$14*INPUT!$T$14+HG$18*INPUT!$S$15*INPUT!$T$15+HG$19*INPUT!$S$16*INPUT!$T$16+HG$20*INPUT!$S$17*INPUT!$T$17+HG$21*INPUT!$S$18*INPUT!$T$18+HG$22*INPUT!$S$19*INPUT!$T$19+HG$23*INPUT!$S$20*INPUT!$T$20+HG$24*INPUT!$S$21*INPUT!$T$21+HG$25*INPUT!$S$22*INPUT!$T$22+HG$26*INPUT!$S$23*INPUT!$T$23</f>
        <v>0</v>
      </c>
      <c r="HH3" s="156">
        <f>HH$7*INPUT!$S$4*INPUT!$T$4+HH$8*INPUT!$S$5*INPUT!$T$5+HH$9*INPUT!$S$6*INPUT!$T$6+HH$10*INPUT!$S$7*INPUT!$T$7+HH$11*INPUT!$S$8*INPUT!$T$8+HH$12*INPUT!$S$9*INPUT!$T$9+HH$13*INPUT!$S$10*INPUT!$T$10+HH$14*INPUT!$S$11*INPUT!$T$11+HH$15*INPUT!$S$12*INPUT!$T$12+HH$16*INPUT!$S$13*INPUT!$T$13+HH$17*INPUT!$S$14*INPUT!$T$14+HH$18*INPUT!$S$15*INPUT!$T$15+HH$19*INPUT!$S$16*INPUT!$T$16+HH$20*INPUT!$S$17*INPUT!$T$17+HH$21*INPUT!$S$18*INPUT!$T$18+HH$22*INPUT!$S$19*INPUT!$T$19+HH$23*INPUT!$S$20*INPUT!$T$20+HH$24*INPUT!$S$21*INPUT!$T$21+HH$25*INPUT!$S$22*INPUT!$T$22+HH$26*INPUT!$S$23*INPUT!$T$23</f>
        <v>0</v>
      </c>
      <c r="HI3" s="156">
        <f>HI$7*INPUT!$S$4*INPUT!$T$4+HI$8*INPUT!$S$5*INPUT!$T$5+HI$9*INPUT!$S$6*INPUT!$T$6+HI$10*INPUT!$S$7*INPUT!$T$7+HI$11*INPUT!$S$8*INPUT!$T$8+HI$12*INPUT!$S$9*INPUT!$T$9+HI$13*INPUT!$S$10*INPUT!$T$10+HI$14*INPUT!$S$11*INPUT!$T$11+HI$15*INPUT!$S$12*INPUT!$T$12+HI$16*INPUT!$S$13*INPUT!$T$13+HI$17*INPUT!$S$14*INPUT!$T$14+HI$18*INPUT!$S$15*INPUT!$T$15+HI$19*INPUT!$S$16*INPUT!$T$16+HI$20*INPUT!$S$17*INPUT!$T$17+HI$21*INPUT!$S$18*INPUT!$T$18+HI$22*INPUT!$S$19*INPUT!$T$19+HI$23*INPUT!$S$20*INPUT!$T$20+HI$24*INPUT!$S$21*INPUT!$T$21+HI$25*INPUT!$S$22*INPUT!$T$22+HI$26*INPUT!$S$23*INPUT!$T$23</f>
        <v>0</v>
      </c>
      <c r="HJ3" s="156">
        <f>HJ$7*INPUT!$S$4*INPUT!$T$4+HJ$8*INPUT!$S$5*INPUT!$T$5+HJ$9*INPUT!$S$6*INPUT!$T$6+HJ$10*INPUT!$S$7*INPUT!$T$7+HJ$11*INPUT!$S$8*INPUT!$T$8+HJ$12*INPUT!$S$9*INPUT!$T$9+HJ$13*INPUT!$S$10*INPUT!$T$10+HJ$14*INPUT!$S$11*INPUT!$T$11+HJ$15*INPUT!$S$12*INPUT!$T$12+HJ$16*INPUT!$S$13*INPUT!$T$13+HJ$17*INPUT!$S$14*INPUT!$T$14+HJ$18*INPUT!$S$15*INPUT!$T$15+HJ$19*INPUT!$S$16*INPUT!$T$16+HJ$20*INPUT!$S$17*INPUT!$T$17+HJ$21*INPUT!$S$18*INPUT!$T$18+HJ$22*INPUT!$S$19*INPUT!$T$19+HJ$23*INPUT!$S$20*INPUT!$T$20+HJ$24*INPUT!$S$21*INPUT!$T$21+HJ$25*INPUT!$S$22*INPUT!$T$22+HJ$26*INPUT!$S$23*INPUT!$T$23</f>
        <v>0</v>
      </c>
      <c r="HK3" s="156">
        <f>HK$7*INPUT!$S$4*INPUT!$T$4+HK$8*INPUT!$S$5*INPUT!$T$5+HK$9*INPUT!$S$6*INPUT!$T$6+HK$10*INPUT!$S$7*INPUT!$T$7+HK$11*INPUT!$S$8*INPUT!$T$8+HK$12*INPUT!$S$9*INPUT!$T$9+HK$13*INPUT!$S$10*INPUT!$T$10+HK$14*INPUT!$S$11*INPUT!$T$11+HK$15*INPUT!$S$12*INPUT!$T$12+HK$16*INPUT!$S$13*INPUT!$T$13+HK$17*INPUT!$S$14*INPUT!$T$14+HK$18*INPUT!$S$15*INPUT!$T$15+HK$19*INPUT!$S$16*INPUT!$T$16+HK$20*INPUT!$S$17*INPUT!$T$17+HK$21*INPUT!$S$18*INPUT!$T$18+HK$22*INPUT!$S$19*INPUT!$T$19+HK$23*INPUT!$S$20*INPUT!$T$20+HK$24*INPUT!$S$21*INPUT!$T$21+HK$25*INPUT!$S$22*INPUT!$T$22+HK$26*INPUT!$S$23*INPUT!$T$23</f>
        <v>0</v>
      </c>
      <c r="HL3" s="140" t="s">
        <v>79</v>
      </c>
      <c r="HR3" s="132"/>
      <c r="HS3" s="132"/>
      <c r="HT3" s="139" t="s">
        <v>78</v>
      </c>
      <c r="HU3" s="156">
        <f>HU$7*INPUT!$S$4*INPUT!$T$4+HU$8*INPUT!$S$5*INPUT!$T$5+HU$9*INPUT!$S$6*INPUT!$T$6+HU$10*INPUT!$S$7*INPUT!$T$7+HU$11*INPUT!$S$8*INPUT!$T$8+HU$12*INPUT!$S$9*INPUT!$T$9+HU$13*INPUT!$S$10*INPUT!$T$10+HU$14*INPUT!$S$11*INPUT!$T$11+HU$15*INPUT!$S$12*INPUT!$T$12+HU$16*INPUT!$S$13*INPUT!$T$13+HU$17*INPUT!$S$14*INPUT!$T$14+HU$18*INPUT!$S$15*INPUT!$T$15+HU$19*INPUT!$S$16*INPUT!$T$16+HU$20*INPUT!$S$17*INPUT!$T$17+HU$21*INPUT!$S$18*INPUT!$T$18+HU$22*INPUT!$S$19*INPUT!$T$19+HU$23*INPUT!$S$20*INPUT!$T$20+HU$24*INPUT!$S$21*INPUT!$T$21+HU$25*INPUT!$S$22*INPUT!$T$22+HU$26*INPUT!$S$23*INPUT!$T$23</f>
        <v>0</v>
      </c>
      <c r="HV3" s="156">
        <f>HV$7*INPUT!$S$4*INPUT!$T$4+HV$8*INPUT!$S$5*INPUT!$T$5+HV$9*INPUT!$S$6*INPUT!$T$6+HV$10*INPUT!$S$7*INPUT!$T$7+HV$11*INPUT!$S$8*INPUT!$T$8+HV$12*INPUT!$S$9*INPUT!$T$9+HV$13*INPUT!$S$10*INPUT!$T$10+HV$14*INPUT!$S$11*INPUT!$T$11+HV$15*INPUT!$S$12*INPUT!$T$12+HV$16*INPUT!$S$13*INPUT!$T$13+HV$17*INPUT!$S$14*INPUT!$T$14+HV$18*INPUT!$S$15*INPUT!$T$15+HV$19*INPUT!$S$16*INPUT!$T$16+HV$20*INPUT!$S$17*INPUT!$T$17+HV$21*INPUT!$S$18*INPUT!$T$18+HV$22*INPUT!$S$19*INPUT!$T$19+HV$23*INPUT!$S$20*INPUT!$T$20+HV$24*INPUT!$S$21*INPUT!$T$21+HV$25*INPUT!$S$22*INPUT!$T$22+HV$26*INPUT!$S$23*INPUT!$T$23</f>
        <v>0</v>
      </c>
      <c r="HW3" s="156">
        <f>HW$7*INPUT!$S$4*INPUT!$T$4+HW$8*INPUT!$S$5*INPUT!$T$5+HW$9*INPUT!$S$6*INPUT!$T$6+HW$10*INPUT!$S$7*INPUT!$T$7+HW$11*INPUT!$S$8*INPUT!$T$8+HW$12*INPUT!$S$9*INPUT!$T$9+HW$13*INPUT!$S$10*INPUT!$T$10+HW$14*INPUT!$S$11*INPUT!$T$11+HW$15*INPUT!$S$12*INPUT!$T$12+HW$16*INPUT!$S$13*INPUT!$T$13+HW$17*INPUT!$S$14*INPUT!$T$14+HW$18*INPUT!$S$15*INPUT!$T$15+HW$19*INPUT!$S$16*INPUT!$T$16+HW$20*INPUT!$S$17*INPUT!$T$17+HW$21*INPUT!$S$18*INPUT!$T$18+HW$22*INPUT!$S$19*INPUT!$T$19+HW$23*INPUT!$S$20*INPUT!$T$20+HW$24*INPUT!$S$21*INPUT!$T$21+HW$25*INPUT!$S$22*INPUT!$T$22+HW$26*INPUT!$S$23*INPUT!$T$23</f>
        <v>0</v>
      </c>
      <c r="HX3" s="156">
        <f>HX$7*INPUT!$S$4*INPUT!$T$4+HX$8*INPUT!$S$5*INPUT!$T$5+HX$9*INPUT!$S$6*INPUT!$T$6+HX$10*INPUT!$S$7*INPUT!$T$7+HX$11*INPUT!$S$8*INPUT!$T$8+HX$12*INPUT!$S$9*INPUT!$T$9+HX$13*INPUT!$S$10*INPUT!$T$10+HX$14*INPUT!$S$11*INPUT!$T$11+HX$15*INPUT!$S$12*INPUT!$T$12+HX$16*INPUT!$S$13*INPUT!$T$13+HX$17*INPUT!$S$14*INPUT!$T$14+HX$18*INPUT!$S$15*INPUT!$T$15+HX$19*INPUT!$S$16*INPUT!$T$16+HX$20*INPUT!$S$17*INPUT!$T$17+HX$21*INPUT!$S$18*INPUT!$T$18+HX$22*INPUT!$S$19*INPUT!$T$19+HX$23*INPUT!$S$20*INPUT!$T$20+HX$24*INPUT!$S$21*INPUT!$T$21+HX$25*INPUT!$S$22*INPUT!$T$22+HX$26*INPUT!$S$23*INPUT!$T$23</f>
        <v>0</v>
      </c>
      <c r="HY3" s="156">
        <f>HY$7*INPUT!$S$4*INPUT!$T$4+HY$8*INPUT!$S$5*INPUT!$T$5+HY$9*INPUT!$S$6*INPUT!$T$6+HY$10*INPUT!$S$7*INPUT!$T$7+HY$11*INPUT!$S$8*INPUT!$T$8+HY$12*INPUT!$S$9*INPUT!$T$9+HY$13*INPUT!$S$10*INPUT!$T$10+HY$14*INPUT!$S$11*INPUT!$T$11+HY$15*INPUT!$S$12*INPUT!$T$12+HY$16*INPUT!$S$13*INPUT!$T$13+HY$17*INPUT!$S$14*INPUT!$T$14+HY$18*INPUT!$S$15*INPUT!$T$15+HY$19*INPUT!$S$16*INPUT!$T$16+HY$20*INPUT!$S$17*INPUT!$T$17+HY$21*INPUT!$S$18*INPUT!$T$18+HY$22*INPUT!$S$19*INPUT!$T$19+HY$23*INPUT!$S$20*INPUT!$T$20+HY$24*INPUT!$S$21*INPUT!$T$21+HY$25*INPUT!$S$22*INPUT!$T$22+HY$26*INPUT!$S$23*INPUT!$T$23</f>
        <v>0</v>
      </c>
      <c r="HZ3" s="156">
        <f>HZ$7*INPUT!$S$4*INPUT!$T$4+HZ$8*INPUT!$S$5*INPUT!$T$5+HZ$9*INPUT!$S$6*INPUT!$T$6+HZ$10*INPUT!$S$7*INPUT!$T$7+HZ$11*INPUT!$S$8*INPUT!$T$8+HZ$12*INPUT!$S$9*INPUT!$T$9+HZ$13*INPUT!$S$10*INPUT!$T$10+HZ$14*INPUT!$S$11*INPUT!$T$11+HZ$15*INPUT!$S$12*INPUT!$T$12+HZ$16*INPUT!$S$13*INPUT!$T$13+HZ$17*INPUT!$S$14*INPUT!$T$14+HZ$18*INPUT!$S$15*INPUT!$T$15+HZ$19*INPUT!$S$16*INPUT!$T$16+HZ$20*INPUT!$S$17*INPUT!$T$17+HZ$21*INPUT!$S$18*INPUT!$T$18+HZ$22*INPUT!$S$19*INPUT!$T$19+HZ$23*INPUT!$S$20*INPUT!$T$20+HZ$24*INPUT!$S$21*INPUT!$T$21+HZ$25*INPUT!$S$22*INPUT!$T$22+HZ$26*INPUT!$S$23*INPUT!$T$23</f>
        <v>0</v>
      </c>
      <c r="IA3" s="140" t="s">
        <v>79</v>
      </c>
      <c r="IG3" s="132"/>
      <c r="IH3" s="132"/>
      <c r="II3" s="139" t="s">
        <v>78</v>
      </c>
      <c r="IJ3" s="156">
        <f>IJ$7*INPUT!$S$4*INPUT!$T$4+IJ$8*INPUT!$S$5*INPUT!$T$5+IJ$9*INPUT!$S$6*INPUT!$T$6+IJ$10*INPUT!$S$7*INPUT!$T$7+IJ$11*INPUT!$S$8*INPUT!$T$8+IJ$12*INPUT!$S$9*INPUT!$T$9+IJ$13*INPUT!$S$10*INPUT!$T$10+IJ$14*INPUT!$S$11*INPUT!$T$11+IJ$15*INPUT!$S$12*INPUT!$T$12+IJ$16*INPUT!$S$13*INPUT!$T$13+IJ$17*INPUT!$S$14*INPUT!$T$14+IJ$18*INPUT!$S$15*INPUT!$T$15+IJ$19*INPUT!$S$16*INPUT!$T$16+IJ$20*INPUT!$S$17*INPUT!$T$17+IJ$21*INPUT!$S$18*INPUT!$T$18+IJ$22*INPUT!$S$19*INPUT!$T$19+IJ$23*INPUT!$S$20*INPUT!$T$20+IJ$24*INPUT!$S$21*INPUT!$T$21+IJ$25*INPUT!$S$22*INPUT!$T$22+IJ$26*INPUT!$S$23*INPUT!$T$23</f>
        <v>0</v>
      </c>
      <c r="IK3" s="156">
        <f>IK$7*INPUT!$S$4*INPUT!$T$4+IK$8*INPUT!$S$5*INPUT!$T$5+IK$9*INPUT!$S$6*INPUT!$T$6+IK$10*INPUT!$S$7*INPUT!$T$7+IK$11*INPUT!$S$8*INPUT!$T$8+IK$12*INPUT!$S$9*INPUT!$T$9+IK$13*INPUT!$S$10*INPUT!$T$10+IK$14*INPUT!$S$11*INPUT!$T$11+IK$15*INPUT!$S$12*INPUT!$T$12+IK$16*INPUT!$S$13*INPUT!$T$13+IK$17*INPUT!$S$14*INPUT!$T$14+IK$18*INPUT!$S$15*INPUT!$T$15+IK$19*INPUT!$S$16*INPUT!$T$16+IK$20*INPUT!$S$17*INPUT!$T$17+IK$21*INPUT!$S$18*INPUT!$T$18+IK$22*INPUT!$S$19*INPUT!$T$19+IK$23*INPUT!$S$20*INPUT!$T$20+IK$24*INPUT!$S$21*INPUT!$T$21+IK$25*INPUT!$S$22*INPUT!$T$22+IK$26*INPUT!$S$23*INPUT!$T$23</f>
        <v>0</v>
      </c>
      <c r="IL3" s="156">
        <f>IL$7*INPUT!$S$4*INPUT!$T$4+IL$8*INPUT!$S$5*INPUT!$T$5+IL$9*INPUT!$S$6*INPUT!$T$6+IL$10*INPUT!$S$7*INPUT!$T$7+IL$11*INPUT!$S$8*INPUT!$T$8+IL$12*INPUT!$S$9*INPUT!$T$9+IL$13*INPUT!$S$10*INPUT!$T$10+IL$14*INPUT!$S$11*INPUT!$T$11+IL$15*INPUT!$S$12*INPUT!$T$12+IL$16*INPUT!$S$13*INPUT!$T$13+IL$17*INPUT!$S$14*INPUT!$T$14+IL$18*INPUT!$S$15*INPUT!$T$15+IL$19*INPUT!$S$16*INPUT!$T$16+IL$20*INPUT!$S$17*INPUT!$T$17+IL$21*INPUT!$S$18*INPUT!$T$18+IL$22*INPUT!$S$19*INPUT!$T$19+IL$23*INPUT!$S$20*INPUT!$T$20+IL$24*INPUT!$S$21*INPUT!$T$21+IL$25*INPUT!$S$22*INPUT!$T$22+IL$26*INPUT!$S$23*INPUT!$T$23</f>
        <v>0</v>
      </c>
      <c r="IM3" s="156">
        <f>IM$7*INPUT!$S$4*INPUT!$T$4+IM$8*INPUT!$S$5*INPUT!$T$5+IM$9*INPUT!$S$6*INPUT!$T$6+IM$10*INPUT!$S$7*INPUT!$T$7+IM$11*INPUT!$S$8*INPUT!$T$8+IM$12*INPUT!$S$9*INPUT!$T$9+IM$13*INPUT!$S$10*INPUT!$T$10+IM$14*INPUT!$S$11*INPUT!$T$11+IM$15*INPUT!$S$12*INPUT!$T$12+IM$16*INPUT!$S$13*INPUT!$T$13+IM$17*INPUT!$S$14*INPUT!$T$14+IM$18*INPUT!$S$15*INPUT!$T$15+IM$19*INPUT!$S$16*INPUT!$T$16+IM$20*INPUT!$S$17*INPUT!$T$17+IM$21*INPUT!$S$18*INPUT!$T$18+IM$22*INPUT!$S$19*INPUT!$T$19+IM$23*INPUT!$S$20*INPUT!$T$20+IM$24*INPUT!$S$21*INPUT!$T$21+IM$25*INPUT!$S$22*INPUT!$T$22+IM$26*INPUT!$S$23*INPUT!$T$23</f>
        <v>0</v>
      </c>
      <c r="IN3" s="156">
        <f>IN$7*INPUT!$S$4*INPUT!$T$4+IN$8*INPUT!$S$5*INPUT!$T$5+IN$9*INPUT!$S$6*INPUT!$T$6+IN$10*INPUT!$S$7*INPUT!$T$7+IN$11*INPUT!$S$8*INPUT!$T$8+IN$12*INPUT!$S$9*INPUT!$T$9+IN$13*INPUT!$S$10*INPUT!$T$10+IN$14*INPUT!$S$11*INPUT!$T$11+IN$15*INPUT!$S$12*INPUT!$T$12+IN$16*INPUT!$S$13*INPUT!$T$13+IN$17*INPUT!$S$14*INPUT!$T$14+IN$18*INPUT!$S$15*INPUT!$T$15+IN$19*INPUT!$S$16*INPUT!$T$16+IN$20*INPUT!$S$17*INPUT!$T$17+IN$21*INPUT!$S$18*INPUT!$T$18+IN$22*INPUT!$S$19*INPUT!$T$19+IN$23*INPUT!$S$20*INPUT!$T$20+IN$24*INPUT!$S$21*INPUT!$T$21+IN$25*INPUT!$S$22*INPUT!$T$22+IN$26*INPUT!$S$23*INPUT!$T$23</f>
        <v>0</v>
      </c>
      <c r="IO3" s="156">
        <f>IO$7*INPUT!$S$4*INPUT!$T$4+IO$8*INPUT!$S$5*INPUT!$T$5+IO$9*INPUT!$S$6*INPUT!$T$6+IO$10*INPUT!$S$7*INPUT!$T$7+IO$11*INPUT!$S$8*INPUT!$T$8+IO$12*INPUT!$S$9*INPUT!$T$9+IO$13*INPUT!$S$10*INPUT!$T$10+IO$14*INPUT!$S$11*INPUT!$T$11+IO$15*INPUT!$S$12*INPUT!$T$12+IO$16*INPUT!$S$13*INPUT!$T$13+IO$17*INPUT!$S$14*INPUT!$T$14+IO$18*INPUT!$S$15*INPUT!$T$15+IO$19*INPUT!$S$16*INPUT!$T$16+IO$20*INPUT!$S$17*INPUT!$T$17+IO$21*INPUT!$S$18*INPUT!$T$18+IO$22*INPUT!$S$19*INPUT!$T$19+IO$23*INPUT!$S$20*INPUT!$T$20+IO$24*INPUT!$S$21*INPUT!$T$21+IO$25*INPUT!$S$22*INPUT!$T$22+IO$26*INPUT!$S$23*INPUT!$T$23</f>
        <v>0</v>
      </c>
      <c r="IP3" s="140" t="s">
        <v>79</v>
      </c>
    </row>
    <row r="4" spans="1:250" ht="9.75" customHeight="1">
      <c r="A4" s="132"/>
      <c r="B4" s="139"/>
      <c r="C4" s="139"/>
      <c r="D4" s="139"/>
      <c r="E4" s="139"/>
      <c r="F4" s="139"/>
      <c r="G4" s="139"/>
      <c r="H4" s="139"/>
      <c r="I4" s="139"/>
      <c r="J4" s="139"/>
      <c r="K4" s="139"/>
      <c r="P4" s="132"/>
      <c r="Q4" s="132"/>
      <c r="R4" s="139" t="s">
        <v>80</v>
      </c>
      <c r="S4" s="141">
        <v>0.7</v>
      </c>
      <c r="T4" s="141">
        <v>0.15</v>
      </c>
      <c r="U4" s="141">
        <v>0.15</v>
      </c>
      <c r="V4" s="141"/>
      <c r="W4" s="142"/>
      <c r="X4" s="141"/>
      <c r="Y4" s="143">
        <f>SUM(S4:X4)</f>
        <v>1</v>
      </c>
      <c r="AE4" s="132"/>
      <c r="AF4" s="132"/>
      <c r="AG4" s="139" t="s">
        <v>80</v>
      </c>
      <c r="AH4" s="141">
        <v>0.85</v>
      </c>
      <c r="AI4" s="141">
        <v>0.1</v>
      </c>
      <c r="AJ4" s="141">
        <v>0.05</v>
      </c>
      <c r="AK4" s="141"/>
      <c r="AL4" s="142"/>
      <c r="AM4" s="141"/>
      <c r="AN4" s="143">
        <f>SUM(AH4:AM4)</f>
        <v>1</v>
      </c>
      <c r="AT4" s="132"/>
      <c r="AU4" s="132"/>
      <c r="AV4" s="139" t="s">
        <v>80</v>
      </c>
      <c r="AW4" s="141">
        <v>0.5</v>
      </c>
      <c r="AX4" s="141">
        <v>0.4</v>
      </c>
      <c r="AY4" s="141">
        <v>0.1</v>
      </c>
      <c r="AZ4" s="141"/>
      <c r="BA4" s="142"/>
      <c r="BB4" s="141"/>
      <c r="BC4" s="143">
        <f>SUM(AW4:BB4)</f>
        <v>1</v>
      </c>
      <c r="BI4" s="132"/>
      <c r="BJ4" s="132"/>
      <c r="BK4" s="139" t="s">
        <v>80</v>
      </c>
      <c r="BL4" s="141">
        <v>0.6</v>
      </c>
      <c r="BM4" s="141">
        <v>0.4</v>
      </c>
      <c r="BN4" s="141"/>
      <c r="BO4" s="141"/>
      <c r="BP4" s="142"/>
      <c r="BQ4" s="141"/>
      <c r="BR4" s="143">
        <f>SUM(BL4:BQ4)</f>
        <v>1</v>
      </c>
      <c r="BX4" s="132"/>
      <c r="BY4" s="132"/>
      <c r="BZ4" s="139" t="s">
        <v>80</v>
      </c>
      <c r="CA4" s="141">
        <v>1</v>
      </c>
      <c r="CB4" s="141">
        <v>0</v>
      </c>
      <c r="CC4" s="141"/>
      <c r="CD4" s="141"/>
      <c r="CE4" s="142"/>
      <c r="CF4" s="141"/>
      <c r="CG4" s="143">
        <f>SUM(CA4:CF4)</f>
        <v>1</v>
      </c>
      <c r="CM4" s="132"/>
      <c r="CN4" s="132"/>
      <c r="CO4" s="139" t="s">
        <v>80</v>
      </c>
      <c r="CP4" s="141">
        <v>1</v>
      </c>
      <c r="CQ4" s="141"/>
      <c r="CR4" s="141"/>
      <c r="CS4" s="141"/>
      <c r="CT4" s="142"/>
      <c r="CU4" s="141"/>
      <c r="CV4" s="143">
        <f>SUM(CP4:CU4)</f>
        <v>1</v>
      </c>
      <c r="DB4" s="132"/>
      <c r="DC4" s="132"/>
      <c r="DD4" s="139" t="s">
        <v>80</v>
      </c>
      <c r="DE4" s="141"/>
      <c r="DF4" s="141"/>
      <c r="DG4" s="141"/>
      <c r="DH4" s="141"/>
      <c r="DI4" s="142"/>
      <c r="DJ4" s="141"/>
      <c r="DK4" s="143">
        <f>SUM(DE4:DJ4)</f>
        <v>0</v>
      </c>
      <c r="DQ4" s="132"/>
      <c r="DR4" s="132"/>
      <c r="DS4" s="139" t="s">
        <v>80</v>
      </c>
      <c r="DT4" s="141"/>
      <c r="DU4" s="141"/>
      <c r="DV4" s="141"/>
      <c r="DW4" s="141"/>
      <c r="DX4" s="142"/>
      <c r="DY4" s="141"/>
      <c r="DZ4" s="143">
        <f>SUM(DT4:DY4)</f>
        <v>0</v>
      </c>
      <c r="EF4" s="132"/>
      <c r="EG4" s="132"/>
      <c r="EH4" s="139" t="s">
        <v>80</v>
      </c>
      <c r="EI4" s="141"/>
      <c r="EJ4" s="141"/>
      <c r="EK4" s="141"/>
      <c r="EL4" s="141"/>
      <c r="EM4" s="142"/>
      <c r="EN4" s="141"/>
      <c r="EO4" s="143">
        <f>SUM(EI4:EN4)</f>
        <v>0</v>
      </c>
      <c r="EU4" s="132"/>
      <c r="EV4" s="132"/>
      <c r="EW4" s="139" t="s">
        <v>80</v>
      </c>
      <c r="EX4" s="141"/>
      <c r="EY4" s="141"/>
      <c r="EZ4" s="141"/>
      <c r="FA4" s="141"/>
      <c r="FB4" s="142"/>
      <c r="FC4" s="141"/>
      <c r="FD4" s="143">
        <f>SUM(EX4:FC4)</f>
        <v>0</v>
      </c>
      <c r="FJ4" s="132"/>
      <c r="FK4" s="132"/>
      <c r="FL4" s="139" t="s">
        <v>80</v>
      </c>
      <c r="FM4" s="141"/>
      <c r="FN4" s="141"/>
      <c r="FO4" s="141"/>
      <c r="FP4" s="141"/>
      <c r="FQ4" s="142"/>
      <c r="FR4" s="141"/>
      <c r="FS4" s="143">
        <f>SUM(FM4:FR4)</f>
        <v>0</v>
      </c>
      <c r="FY4" s="132"/>
      <c r="FZ4" s="132"/>
      <c r="GA4" s="139" t="s">
        <v>80</v>
      </c>
      <c r="GB4" s="141"/>
      <c r="GC4" s="141"/>
      <c r="GD4" s="141"/>
      <c r="GE4" s="141"/>
      <c r="GF4" s="142"/>
      <c r="GG4" s="141"/>
      <c r="GH4" s="143">
        <f>SUM(GB4:GG4)</f>
        <v>0</v>
      </c>
      <c r="GN4" s="132"/>
      <c r="GO4" s="132"/>
      <c r="GP4" s="139" t="s">
        <v>80</v>
      </c>
      <c r="GQ4" s="141"/>
      <c r="GR4" s="141"/>
      <c r="GS4" s="141"/>
      <c r="GT4" s="141"/>
      <c r="GU4" s="142"/>
      <c r="GV4" s="141"/>
      <c r="GW4" s="143">
        <f>SUM(GQ4:GV4)</f>
        <v>0</v>
      </c>
      <c r="HC4" s="132"/>
      <c r="HD4" s="132"/>
      <c r="HE4" s="139" t="s">
        <v>80</v>
      </c>
      <c r="HF4" s="141"/>
      <c r="HG4" s="141"/>
      <c r="HH4" s="141"/>
      <c r="HI4" s="141"/>
      <c r="HJ4" s="142"/>
      <c r="HK4" s="141"/>
      <c r="HL4" s="143">
        <f>SUM(HF4:HK4)</f>
        <v>0</v>
      </c>
      <c r="HR4" s="132"/>
      <c r="HS4" s="132"/>
      <c r="HT4" s="139" t="s">
        <v>80</v>
      </c>
      <c r="HU4" s="141"/>
      <c r="HV4" s="141"/>
      <c r="HW4" s="141"/>
      <c r="HX4" s="141"/>
      <c r="HY4" s="142"/>
      <c r="HZ4" s="141"/>
      <c r="IA4" s="143">
        <f>SUM(HU4:HZ4)</f>
        <v>0</v>
      </c>
      <c r="IG4" s="132"/>
      <c r="IH4" s="132"/>
      <c r="II4" s="139" t="s">
        <v>80</v>
      </c>
      <c r="IJ4" s="141"/>
      <c r="IK4" s="141"/>
      <c r="IL4" s="141"/>
      <c r="IM4" s="141"/>
      <c r="IN4" s="142"/>
      <c r="IO4" s="141"/>
      <c r="IP4" s="143">
        <f>SUM(IJ4:IO4)</f>
        <v>0</v>
      </c>
    </row>
    <row r="5" spans="1:250" s="275" customFormat="1" ht="9.75" customHeight="1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P5" s="273"/>
      <c r="Q5" s="273"/>
      <c r="R5" s="274" t="s">
        <v>162</v>
      </c>
      <c r="S5" s="276">
        <f aca="true" t="shared" si="0" ref="S5:X5">S4*$Y2</f>
        <v>786.66</v>
      </c>
      <c r="T5" s="276">
        <f t="shared" si="0"/>
        <v>168.57</v>
      </c>
      <c r="U5" s="276">
        <f t="shared" si="0"/>
        <v>168.57</v>
      </c>
      <c r="V5" s="276">
        <f t="shared" si="0"/>
        <v>0</v>
      </c>
      <c r="W5" s="276">
        <f t="shared" si="0"/>
        <v>0</v>
      </c>
      <c r="X5" s="276">
        <f t="shared" si="0"/>
        <v>0</v>
      </c>
      <c r="Y5" s="272">
        <f>SUM(S5:X5)</f>
        <v>1123.8</v>
      </c>
      <c r="AE5" s="273"/>
      <c r="AF5" s="273"/>
      <c r="AG5" s="274" t="s">
        <v>162</v>
      </c>
      <c r="AH5" s="276">
        <f aca="true" t="shared" si="1" ref="AH5:AM5">AH4*$AN2</f>
        <v>185.58333333333334</v>
      </c>
      <c r="AI5" s="276">
        <f t="shared" si="1"/>
        <v>21.833333333333336</v>
      </c>
      <c r="AJ5" s="276">
        <f t="shared" si="1"/>
        <v>10.916666666666668</v>
      </c>
      <c r="AK5" s="276">
        <f t="shared" si="1"/>
        <v>0</v>
      </c>
      <c r="AL5" s="276">
        <f t="shared" si="1"/>
        <v>0</v>
      </c>
      <c r="AM5" s="276">
        <f t="shared" si="1"/>
        <v>0</v>
      </c>
      <c r="AN5" s="272">
        <f>SUM(AH5:AM5)</f>
        <v>218.33333333333334</v>
      </c>
      <c r="AT5" s="273"/>
      <c r="AU5" s="273"/>
      <c r="AV5" s="274" t="s">
        <v>162</v>
      </c>
      <c r="AW5" s="276">
        <f aca="true" t="shared" si="2" ref="AW5:BB5">AW4*$BC2</f>
        <v>275</v>
      </c>
      <c r="AX5" s="276">
        <f t="shared" si="2"/>
        <v>220</v>
      </c>
      <c r="AY5" s="276">
        <f t="shared" si="2"/>
        <v>55</v>
      </c>
      <c r="AZ5" s="276">
        <f t="shared" si="2"/>
        <v>0</v>
      </c>
      <c r="BA5" s="276">
        <f t="shared" si="2"/>
        <v>0</v>
      </c>
      <c r="BB5" s="276">
        <f t="shared" si="2"/>
        <v>0</v>
      </c>
      <c r="BC5" s="272">
        <f>SUM(AW5:BB5)</f>
        <v>550</v>
      </c>
      <c r="BI5" s="273"/>
      <c r="BJ5" s="273"/>
      <c r="BK5" s="274" t="s">
        <v>162</v>
      </c>
      <c r="BL5" s="276">
        <f aca="true" t="shared" si="3" ref="BL5:BQ5">BL4*$BR2</f>
        <v>330</v>
      </c>
      <c r="BM5" s="276">
        <f t="shared" si="3"/>
        <v>220</v>
      </c>
      <c r="BN5" s="276">
        <f t="shared" si="3"/>
        <v>0</v>
      </c>
      <c r="BO5" s="276">
        <f t="shared" si="3"/>
        <v>0</v>
      </c>
      <c r="BP5" s="276">
        <f t="shared" si="3"/>
        <v>0</v>
      </c>
      <c r="BQ5" s="276">
        <f t="shared" si="3"/>
        <v>0</v>
      </c>
      <c r="BR5" s="272">
        <f>SUM(BL5:BQ5)</f>
        <v>550</v>
      </c>
      <c r="BX5" s="273"/>
      <c r="BY5" s="273"/>
      <c r="BZ5" s="274" t="s">
        <v>162</v>
      </c>
      <c r="CA5" s="276">
        <f aca="true" t="shared" si="4" ref="CA5:CF5">CA4*$CG2</f>
        <v>1300</v>
      </c>
      <c r="CB5" s="276">
        <f t="shared" si="4"/>
        <v>0</v>
      </c>
      <c r="CC5" s="276">
        <f t="shared" si="4"/>
        <v>0</v>
      </c>
      <c r="CD5" s="276">
        <f t="shared" si="4"/>
        <v>0</v>
      </c>
      <c r="CE5" s="276">
        <f t="shared" si="4"/>
        <v>0</v>
      </c>
      <c r="CF5" s="276">
        <f t="shared" si="4"/>
        <v>0</v>
      </c>
      <c r="CG5" s="272">
        <f>SUM(CA5:CF5)</f>
        <v>1300</v>
      </c>
      <c r="CM5" s="273"/>
      <c r="CN5" s="273"/>
      <c r="CO5" s="274" t="s">
        <v>162</v>
      </c>
      <c r="CP5" s="276">
        <f aca="true" t="shared" si="5" ref="CP5:CU5">CP4*$CV2</f>
        <v>0</v>
      </c>
      <c r="CQ5" s="276">
        <f t="shared" si="5"/>
        <v>0</v>
      </c>
      <c r="CR5" s="276">
        <f t="shared" si="5"/>
        <v>0</v>
      </c>
      <c r="CS5" s="276">
        <f t="shared" si="5"/>
        <v>0</v>
      </c>
      <c r="CT5" s="276">
        <f t="shared" si="5"/>
        <v>0</v>
      </c>
      <c r="CU5" s="276">
        <f t="shared" si="5"/>
        <v>0</v>
      </c>
      <c r="CV5" s="272">
        <f>SUM(CP5:CU5)</f>
        <v>0</v>
      </c>
      <c r="DB5" s="273"/>
      <c r="DC5" s="273"/>
      <c r="DD5" s="274" t="s">
        <v>162</v>
      </c>
      <c r="DE5" s="276">
        <f aca="true" t="shared" si="6" ref="DE5:DJ5">DE4*$DK2</f>
        <v>0</v>
      </c>
      <c r="DF5" s="276">
        <f t="shared" si="6"/>
        <v>0</v>
      </c>
      <c r="DG5" s="276">
        <f t="shared" si="6"/>
        <v>0</v>
      </c>
      <c r="DH5" s="276">
        <f t="shared" si="6"/>
        <v>0</v>
      </c>
      <c r="DI5" s="276">
        <f t="shared" si="6"/>
        <v>0</v>
      </c>
      <c r="DJ5" s="276">
        <f t="shared" si="6"/>
        <v>0</v>
      </c>
      <c r="DK5" s="272">
        <f>SUM(DE5:DJ5)</f>
        <v>0</v>
      </c>
      <c r="DQ5" s="273"/>
      <c r="DR5" s="273"/>
      <c r="DS5" s="274" t="s">
        <v>162</v>
      </c>
      <c r="DT5" s="276">
        <f aca="true" t="shared" si="7" ref="DT5:DY5">DT4*$DZ2</f>
        <v>0</v>
      </c>
      <c r="DU5" s="276">
        <f t="shared" si="7"/>
        <v>0</v>
      </c>
      <c r="DV5" s="276">
        <f t="shared" si="7"/>
        <v>0</v>
      </c>
      <c r="DW5" s="276">
        <f t="shared" si="7"/>
        <v>0</v>
      </c>
      <c r="DX5" s="276">
        <f t="shared" si="7"/>
        <v>0</v>
      </c>
      <c r="DY5" s="276">
        <f t="shared" si="7"/>
        <v>0</v>
      </c>
      <c r="DZ5" s="272">
        <f>SUM(DT5:DY5)</f>
        <v>0</v>
      </c>
      <c r="EF5" s="273"/>
      <c r="EG5" s="273"/>
      <c r="EH5" s="274" t="s">
        <v>162</v>
      </c>
      <c r="EI5" s="276">
        <f aca="true" t="shared" si="8" ref="EI5:EN5">EI4*$EO2</f>
        <v>0</v>
      </c>
      <c r="EJ5" s="276">
        <f t="shared" si="8"/>
        <v>0</v>
      </c>
      <c r="EK5" s="276">
        <f t="shared" si="8"/>
        <v>0</v>
      </c>
      <c r="EL5" s="276">
        <f t="shared" si="8"/>
        <v>0</v>
      </c>
      <c r="EM5" s="276">
        <f t="shared" si="8"/>
        <v>0</v>
      </c>
      <c r="EN5" s="276">
        <f t="shared" si="8"/>
        <v>0</v>
      </c>
      <c r="EO5" s="272">
        <f>SUM(EI5:EN5)</f>
        <v>0</v>
      </c>
      <c r="EU5" s="273"/>
      <c r="EV5" s="273"/>
      <c r="EW5" s="274" t="s">
        <v>162</v>
      </c>
      <c r="EX5" s="276">
        <f aca="true" t="shared" si="9" ref="EX5:FC5">EX4*$FD2</f>
        <v>0</v>
      </c>
      <c r="EY5" s="276">
        <f t="shared" si="9"/>
        <v>0</v>
      </c>
      <c r="EZ5" s="276">
        <f t="shared" si="9"/>
        <v>0</v>
      </c>
      <c r="FA5" s="276">
        <f t="shared" si="9"/>
        <v>0</v>
      </c>
      <c r="FB5" s="276">
        <f t="shared" si="9"/>
        <v>0</v>
      </c>
      <c r="FC5" s="276">
        <f t="shared" si="9"/>
        <v>0</v>
      </c>
      <c r="FD5" s="272">
        <f>SUM(EX5:FC5)</f>
        <v>0</v>
      </c>
      <c r="FJ5" s="273"/>
      <c r="FK5" s="273"/>
      <c r="FL5" s="274" t="s">
        <v>162</v>
      </c>
      <c r="FM5" s="276">
        <f aca="true" t="shared" si="10" ref="FM5:FR5">FM4*$FS2</f>
        <v>0</v>
      </c>
      <c r="FN5" s="276">
        <f t="shared" si="10"/>
        <v>0</v>
      </c>
      <c r="FO5" s="276">
        <f t="shared" si="10"/>
        <v>0</v>
      </c>
      <c r="FP5" s="276">
        <f t="shared" si="10"/>
        <v>0</v>
      </c>
      <c r="FQ5" s="276">
        <f t="shared" si="10"/>
        <v>0</v>
      </c>
      <c r="FR5" s="276">
        <f t="shared" si="10"/>
        <v>0</v>
      </c>
      <c r="FS5" s="272">
        <f>SUM(FM5:FR5)</f>
        <v>0</v>
      </c>
      <c r="FY5" s="273"/>
      <c r="FZ5" s="273"/>
      <c r="GA5" s="274" t="s">
        <v>162</v>
      </c>
      <c r="GB5" s="276">
        <f aca="true" t="shared" si="11" ref="GB5:GG5">GB4*$GH2</f>
        <v>0</v>
      </c>
      <c r="GC5" s="276">
        <f t="shared" si="11"/>
        <v>0</v>
      </c>
      <c r="GD5" s="276">
        <f t="shared" si="11"/>
        <v>0</v>
      </c>
      <c r="GE5" s="276">
        <f t="shared" si="11"/>
        <v>0</v>
      </c>
      <c r="GF5" s="276">
        <f t="shared" si="11"/>
        <v>0</v>
      </c>
      <c r="GG5" s="276">
        <f t="shared" si="11"/>
        <v>0</v>
      </c>
      <c r="GH5" s="272">
        <f>SUM(GB5:GG5)</f>
        <v>0</v>
      </c>
      <c r="GN5" s="273"/>
      <c r="GO5" s="273"/>
      <c r="GP5" s="274" t="s">
        <v>162</v>
      </c>
      <c r="GQ5" s="276">
        <f aca="true" t="shared" si="12" ref="GQ5:GV5">GQ4*$GW2</f>
        <v>0</v>
      </c>
      <c r="GR5" s="276">
        <f t="shared" si="12"/>
        <v>0</v>
      </c>
      <c r="GS5" s="276">
        <f t="shared" si="12"/>
        <v>0</v>
      </c>
      <c r="GT5" s="276">
        <f t="shared" si="12"/>
        <v>0</v>
      </c>
      <c r="GU5" s="276">
        <f t="shared" si="12"/>
        <v>0</v>
      </c>
      <c r="GV5" s="276">
        <f t="shared" si="12"/>
        <v>0</v>
      </c>
      <c r="GW5" s="272">
        <f>SUM(GQ5:GV5)</f>
        <v>0</v>
      </c>
      <c r="HC5" s="273"/>
      <c r="HD5" s="273"/>
      <c r="HE5" s="274" t="s">
        <v>162</v>
      </c>
      <c r="HF5" s="276">
        <f aca="true" t="shared" si="13" ref="HF5:HK5">HF4*$HL2</f>
        <v>0</v>
      </c>
      <c r="HG5" s="276">
        <f t="shared" si="13"/>
        <v>0</v>
      </c>
      <c r="HH5" s="276">
        <f t="shared" si="13"/>
        <v>0</v>
      </c>
      <c r="HI5" s="276">
        <f t="shared" si="13"/>
        <v>0</v>
      </c>
      <c r="HJ5" s="276">
        <f t="shared" si="13"/>
        <v>0</v>
      </c>
      <c r="HK5" s="276">
        <f t="shared" si="13"/>
        <v>0</v>
      </c>
      <c r="HL5" s="272">
        <f>SUM(HF5:HK5)</f>
        <v>0</v>
      </c>
      <c r="HR5" s="273"/>
      <c r="HS5" s="273"/>
      <c r="HT5" s="274" t="s">
        <v>162</v>
      </c>
      <c r="HU5" s="276">
        <f aca="true" t="shared" si="14" ref="HU5:HZ5">HU4*$IA2</f>
        <v>0</v>
      </c>
      <c r="HV5" s="276">
        <f t="shared" si="14"/>
        <v>0</v>
      </c>
      <c r="HW5" s="276">
        <f t="shared" si="14"/>
        <v>0</v>
      </c>
      <c r="HX5" s="276">
        <f t="shared" si="14"/>
        <v>0</v>
      </c>
      <c r="HY5" s="276">
        <f t="shared" si="14"/>
        <v>0</v>
      </c>
      <c r="HZ5" s="276">
        <f t="shared" si="14"/>
        <v>0</v>
      </c>
      <c r="IA5" s="272">
        <f>SUM(HU5:HZ5)</f>
        <v>0</v>
      </c>
      <c r="IG5" s="273"/>
      <c r="IH5" s="273"/>
      <c r="II5" s="274" t="s">
        <v>162</v>
      </c>
      <c r="IJ5" s="276">
        <f aca="true" t="shared" si="15" ref="IJ5:IO5">IJ4*$IP2</f>
        <v>0</v>
      </c>
      <c r="IK5" s="276">
        <f t="shared" si="15"/>
        <v>0</v>
      </c>
      <c r="IL5" s="276">
        <f t="shared" si="15"/>
        <v>0</v>
      </c>
      <c r="IM5" s="276">
        <f t="shared" si="15"/>
        <v>0</v>
      </c>
      <c r="IN5" s="276">
        <f t="shared" si="15"/>
        <v>0</v>
      </c>
      <c r="IO5" s="276">
        <f t="shared" si="15"/>
        <v>0</v>
      </c>
      <c r="IP5" s="272">
        <f>SUM(IJ5:IO5)</f>
        <v>0</v>
      </c>
    </row>
    <row r="6" spans="1:250" ht="9.75" customHeight="1">
      <c r="A6" s="132"/>
      <c r="B6" s="139"/>
      <c r="C6" s="139"/>
      <c r="D6" s="139"/>
      <c r="E6" s="139"/>
      <c r="F6" s="139"/>
      <c r="G6" s="139"/>
      <c r="H6" s="139"/>
      <c r="I6" s="139"/>
      <c r="J6" s="139"/>
      <c r="K6" s="139"/>
      <c r="P6" s="132"/>
      <c r="Q6" s="144" t="s">
        <v>8</v>
      </c>
      <c r="R6" s="144" t="s">
        <v>10</v>
      </c>
      <c r="S6" s="160" t="s">
        <v>102</v>
      </c>
      <c r="T6" s="160" t="s">
        <v>148</v>
      </c>
      <c r="U6" s="160" t="s">
        <v>135</v>
      </c>
      <c r="V6" s="160" t="s">
        <v>84</v>
      </c>
      <c r="W6" s="160" t="s">
        <v>85</v>
      </c>
      <c r="X6" s="160" t="s">
        <v>86</v>
      </c>
      <c r="Y6" s="145" t="s">
        <v>87</v>
      </c>
      <c r="AE6" s="132"/>
      <c r="AF6" s="144" t="s">
        <v>8</v>
      </c>
      <c r="AG6" s="144" t="s">
        <v>10</v>
      </c>
      <c r="AH6" s="160" t="s">
        <v>102</v>
      </c>
      <c r="AI6" s="160" t="s">
        <v>148</v>
      </c>
      <c r="AJ6" s="160" t="s">
        <v>135</v>
      </c>
      <c r="AK6" s="160" t="s">
        <v>84</v>
      </c>
      <c r="AL6" s="160" t="s">
        <v>85</v>
      </c>
      <c r="AM6" s="160" t="s">
        <v>86</v>
      </c>
      <c r="AN6" s="145" t="s">
        <v>87</v>
      </c>
      <c r="AT6" s="132"/>
      <c r="AU6" s="144" t="s">
        <v>8</v>
      </c>
      <c r="AV6" s="144" t="s">
        <v>10</v>
      </c>
      <c r="AW6" s="160" t="s">
        <v>102</v>
      </c>
      <c r="AX6" s="160" t="s">
        <v>135</v>
      </c>
      <c r="AY6" s="160" t="s">
        <v>149</v>
      </c>
      <c r="AZ6" s="160" t="s">
        <v>84</v>
      </c>
      <c r="BA6" s="160" t="s">
        <v>85</v>
      </c>
      <c r="BB6" s="160" t="s">
        <v>86</v>
      </c>
      <c r="BC6" s="145" t="s">
        <v>87</v>
      </c>
      <c r="BI6" s="132"/>
      <c r="BJ6" s="144" t="s">
        <v>8</v>
      </c>
      <c r="BK6" s="144" t="s">
        <v>10</v>
      </c>
      <c r="BL6" s="160" t="s">
        <v>102</v>
      </c>
      <c r="BM6" s="160" t="s">
        <v>135</v>
      </c>
      <c r="BN6" s="160" t="s">
        <v>83</v>
      </c>
      <c r="BO6" s="160" t="s">
        <v>84</v>
      </c>
      <c r="BP6" s="160" t="s">
        <v>85</v>
      </c>
      <c r="BQ6" s="160" t="s">
        <v>86</v>
      </c>
      <c r="BR6" s="145" t="s">
        <v>87</v>
      </c>
      <c r="BX6" s="132"/>
      <c r="BY6" s="144" t="s">
        <v>8</v>
      </c>
      <c r="BZ6" s="144" t="s">
        <v>10</v>
      </c>
      <c r="CA6" s="160" t="s">
        <v>102</v>
      </c>
      <c r="CB6" s="160" t="s">
        <v>135</v>
      </c>
      <c r="CC6" s="160" t="s">
        <v>83</v>
      </c>
      <c r="CD6" s="160" t="s">
        <v>84</v>
      </c>
      <c r="CE6" s="160" t="s">
        <v>85</v>
      </c>
      <c r="CF6" s="160" t="s">
        <v>86</v>
      </c>
      <c r="CG6" s="145" t="s">
        <v>87</v>
      </c>
      <c r="CM6" s="132"/>
      <c r="CN6" s="144" t="s">
        <v>8</v>
      </c>
      <c r="CO6" s="144" t="s">
        <v>10</v>
      </c>
      <c r="CP6" s="160" t="s">
        <v>102</v>
      </c>
      <c r="CQ6" s="160" t="s">
        <v>144</v>
      </c>
      <c r="CR6" s="160" t="s">
        <v>83</v>
      </c>
      <c r="CS6" s="160" t="s">
        <v>84</v>
      </c>
      <c r="CT6" s="160" t="s">
        <v>85</v>
      </c>
      <c r="CU6" s="160" t="s">
        <v>86</v>
      </c>
      <c r="CV6" s="145" t="s">
        <v>87</v>
      </c>
      <c r="DB6" s="132"/>
      <c r="DC6" s="144" t="s">
        <v>8</v>
      </c>
      <c r="DD6" s="144" t="s">
        <v>10</v>
      </c>
      <c r="DE6" s="160" t="s">
        <v>81</v>
      </c>
      <c r="DF6" s="160" t="s">
        <v>82</v>
      </c>
      <c r="DG6" s="160" t="s">
        <v>83</v>
      </c>
      <c r="DH6" s="160" t="s">
        <v>84</v>
      </c>
      <c r="DI6" s="160" t="s">
        <v>85</v>
      </c>
      <c r="DJ6" s="160" t="s">
        <v>86</v>
      </c>
      <c r="DK6" s="145" t="s">
        <v>87</v>
      </c>
      <c r="DQ6" s="132"/>
      <c r="DR6" s="144" t="s">
        <v>8</v>
      </c>
      <c r="DS6" s="144" t="s">
        <v>10</v>
      </c>
      <c r="DT6" s="160" t="s">
        <v>81</v>
      </c>
      <c r="DU6" s="160" t="s">
        <v>82</v>
      </c>
      <c r="DV6" s="160" t="s">
        <v>83</v>
      </c>
      <c r="DW6" s="160" t="s">
        <v>84</v>
      </c>
      <c r="DX6" s="160" t="s">
        <v>85</v>
      </c>
      <c r="DY6" s="160" t="s">
        <v>86</v>
      </c>
      <c r="DZ6" s="145" t="s">
        <v>87</v>
      </c>
      <c r="EF6" s="132"/>
      <c r="EG6" s="144" t="s">
        <v>8</v>
      </c>
      <c r="EH6" s="144" t="s">
        <v>10</v>
      </c>
      <c r="EI6" s="160" t="s">
        <v>81</v>
      </c>
      <c r="EJ6" s="160" t="s">
        <v>82</v>
      </c>
      <c r="EK6" s="160" t="s">
        <v>83</v>
      </c>
      <c r="EL6" s="160" t="s">
        <v>84</v>
      </c>
      <c r="EM6" s="160" t="s">
        <v>85</v>
      </c>
      <c r="EN6" s="160" t="s">
        <v>86</v>
      </c>
      <c r="EO6" s="145" t="s">
        <v>87</v>
      </c>
      <c r="EU6" s="132"/>
      <c r="EV6" s="144" t="s">
        <v>8</v>
      </c>
      <c r="EW6" s="144" t="s">
        <v>10</v>
      </c>
      <c r="EX6" s="160" t="s">
        <v>81</v>
      </c>
      <c r="EY6" s="160" t="s">
        <v>82</v>
      </c>
      <c r="EZ6" s="160" t="s">
        <v>83</v>
      </c>
      <c r="FA6" s="160" t="s">
        <v>84</v>
      </c>
      <c r="FB6" s="160" t="s">
        <v>85</v>
      </c>
      <c r="FC6" s="160" t="s">
        <v>86</v>
      </c>
      <c r="FD6" s="145" t="s">
        <v>87</v>
      </c>
      <c r="FJ6" s="132"/>
      <c r="FK6" s="144" t="s">
        <v>8</v>
      </c>
      <c r="FL6" s="144" t="s">
        <v>10</v>
      </c>
      <c r="FM6" s="160" t="s">
        <v>81</v>
      </c>
      <c r="FN6" s="160" t="s">
        <v>82</v>
      </c>
      <c r="FO6" s="160" t="s">
        <v>83</v>
      </c>
      <c r="FP6" s="160" t="s">
        <v>84</v>
      </c>
      <c r="FQ6" s="160" t="s">
        <v>85</v>
      </c>
      <c r="FR6" s="160" t="s">
        <v>86</v>
      </c>
      <c r="FS6" s="145" t="s">
        <v>87</v>
      </c>
      <c r="FY6" s="132"/>
      <c r="FZ6" s="144" t="s">
        <v>8</v>
      </c>
      <c r="GA6" s="144" t="s">
        <v>10</v>
      </c>
      <c r="GB6" s="160" t="s">
        <v>81</v>
      </c>
      <c r="GC6" s="160" t="s">
        <v>82</v>
      </c>
      <c r="GD6" s="160" t="s">
        <v>83</v>
      </c>
      <c r="GE6" s="160" t="s">
        <v>84</v>
      </c>
      <c r="GF6" s="160" t="s">
        <v>85</v>
      </c>
      <c r="GG6" s="160" t="s">
        <v>86</v>
      </c>
      <c r="GH6" s="145" t="s">
        <v>87</v>
      </c>
      <c r="GN6" s="132"/>
      <c r="GO6" s="144" t="s">
        <v>8</v>
      </c>
      <c r="GP6" s="144" t="s">
        <v>10</v>
      </c>
      <c r="GQ6" s="160" t="s">
        <v>81</v>
      </c>
      <c r="GR6" s="160" t="s">
        <v>82</v>
      </c>
      <c r="GS6" s="160" t="s">
        <v>83</v>
      </c>
      <c r="GT6" s="160" t="s">
        <v>84</v>
      </c>
      <c r="GU6" s="160" t="s">
        <v>85</v>
      </c>
      <c r="GV6" s="160" t="s">
        <v>86</v>
      </c>
      <c r="GW6" s="145" t="s">
        <v>87</v>
      </c>
      <c r="HC6" s="132"/>
      <c r="HD6" s="144" t="s">
        <v>8</v>
      </c>
      <c r="HE6" s="144" t="s">
        <v>10</v>
      </c>
      <c r="HF6" s="160" t="s">
        <v>81</v>
      </c>
      <c r="HG6" s="160" t="s">
        <v>82</v>
      </c>
      <c r="HH6" s="160" t="s">
        <v>83</v>
      </c>
      <c r="HI6" s="160" t="s">
        <v>84</v>
      </c>
      <c r="HJ6" s="160" t="s">
        <v>85</v>
      </c>
      <c r="HK6" s="160" t="s">
        <v>86</v>
      </c>
      <c r="HL6" s="145" t="s">
        <v>87</v>
      </c>
      <c r="HR6" s="132"/>
      <c r="HS6" s="144" t="s">
        <v>8</v>
      </c>
      <c r="HT6" s="144" t="s">
        <v>10</v>
      </c>
      <c r="HU6" s="160" t="s">
        <v>81</v>
      </c>
      <c r="HV6" s="160" t="s">
        <v>82</v>
      </c>
      <c r="HW6" s="160" t="s">
        <v>83</v>
      </c>
      <c r="HX6" s="160" t="s">
        <v>84</v>
      </c>
      <c r="HY6" s="160" t="s">
        <v>85</v>
      </c>
      <c r="HZ6" s="160" t="s">
        <v>86</v>
      </c>
      <c r="IA6" s="145" t="s">
        <v>87</v>
      </c>
      <c r="IG6" s="132"/>
      <c r="IH6" s="144" t="s">
        <v>8</v>
      </c>
      <c r="II6" s="144" t="s">
        <v>10</v>
      </c>
      <c r="IJ6" s="160" t="s">
        <v>81</v>
      </c>
      <c r="IK6" s="160" t="s">
        <v>82</v>
      </c>
      <c r="IL6" s="160" t="s">
        <v>83</v>
      </c>
      <c r="IM6" s="160" t="s">
        <v>84</v>
      </c>
      <c r="IN6" s="160" t="s">
        <v>85</v>
      </c>
      <c r="IO6" s="160" t="s">
        <v>86</v>
      </c>
      <c r="IP6" s="145" t="s">
        <v>87</v>
      </c>
    </row>
    <row r="7" spans="1:250" ht="9.75" customHeight="1">
      <c r="A7" s="128"/>
      <c r="B7" s="139"/>
      <c r="C7" s="139"/>
      <c r="D7" s="139"/>
      <c r="E7" s="139"/>
      <c r="F7" s="139"/>
      <c r="G7" s="139"/>
      <c r="H7" s="139"/>
      <c r="I7" s="139"/>
      <c r="J7" s="139"/>
      <c r="K7" s="139"/>
      <c r="P7" s="128"/>
      <c r="Q7" s="124" t="s">
        <v>18</v>
      </c>
      <c r="R7" s="125" t="str">
        <f>INPUT!$P4</f>
        <v>Community nurse</v>
      </c>
      <c r="S7" s="123"/>
      <c r="T7" s="126"/>
      <c r="U7" s="126"/>
      <c r="V7" s="126"/>
      <c r="W7" s="127"/>
      <c r="X7" s="127"/>
      <c r="Y7" s="157">
        <f>(S7*S$5+T7*T$5+U7*U$5+V7*V$5+W7*W$5+X7*X$5)*INPUT!$S4*INPUT!$T4</f>
        <v>0</v>
      </c>
      <c r="Z7" s="155"/>
      <c r="AE7" s="128"/>
      <c r="AF7" s="124" t="s">
        <v>18</v>
      </c>
      <c r="AG7" s="125" t="str">
        <f>INPUT!$P4</f>
        <v>Community nurse</v>
      </c>
      <c r="AH7" s="123"/>
      <c r="AI7" s="126"/>
      <c r="AJ7" s="126"/>
      <c r="AK7" s="126"/>
      <c r="AL7" s="127"/>
      <c r="AM7" s="127"/>
      <c r="AN7" s="157">
        <f>(AH7*AH$5+AI7*AI$5+AJ7*AJ$5+AK7*AK$5+AL7*AL$5+AM7*AM$5)*INPUT!$S4*INPUT!$T4</f>
        <v>0</v>
      </c>
      <c r="AO7" s="155"/>
      <c r="AT7" s="128"/>
      <c r="AU7" s="124" t="s">
        <v>18</v>
      </c>
      <c r="AV7" s="125" t="str">
        <f>INPUT!$P4</f>
        <v>Community nurse</v>
      </c>
      <c r="AW7" s="123">
        <v>49</v>
      </c>
      <c r="AX7" s="126">
        <v>52</v>
      </c>
      <c r="AY7" s="126">
        <v>52</v>
      </c>
      <c r="AZ7" s="126"/>
      <c r="BA7" s="127"/>
      <c r="BB7" s="127"/>
      <c r="BC7" s="157">
        <f>(AW7*AW$5+AX7*AX$5+AY7*AY$5+AZ7*AZ$5+BA7*BA$5+BB7*BB$5)*INPUT!$S4*INPUT!$T4</f>
        <v>694375</v>
      </c>
      <c r="BD7" s="161"/>
      <c r="BI7" s="128"/>
      <c r="BJ7" s="124" t="s">
        <v>18</v>
      </c>
      <c r="BK7" s="125" t="str">
        <f>INPUT!$P4</f>
        <v>Community nurse</v>
      </c>
      <c r="BL7" s="123"/>
      <c r="BM7" s="126"/>
      <c r="BN7" s="126"/>
      <c r="BO7" s="126"/>
      <c r="BP7" s="127"/>
      <c r="BQ7" s="127"/>
      <c r="BR7" s="157">
        <f>(BL7*BL$5+BM7*BM$5+BN7*BN$5+BO7*BO$5+BP7*BP$5+BQ7*BQ$5)*INPUT!$S4*INPUT!$T4</f>
        <v>0</v>
      </c>
      <c r="BX7" s="128"/>
      <c r="BY7" s="124" t="s">
        <v>18</v>
      </c>
      <c r="BZ7" s="125" t="str">
        <f>INPUT!$P4</f>
        <v>Community nurse</v>
      </c>
      <c r="CA7" s="129"/>
      <c r="CB7" s="126"/>
      <c r="CC7" s="126"/>
      <c r="CD7" s="126"/>
      <c r="CE7" s="126"/>
      <c r="CF7" s="127"/>
      <c r="CG7" s="157">
        <f>(CA7*CA$5+CB7*CB$5+CC7*CC$5+CD7*CD$5+CE7*CE$5+CF7*CF$5)*INPUT!$S4*INPUT!$T4</f>
        <v>0</v>
      </c>
      <c r="CM7" s="128"/>
      <c r="CN7" s="124" t="s">
        <v>18</v>
      </c>
      <c r="CO7" s="125" t="str">
        <f>INPUT!$P4</f>
        <v>Community nurse</v>
      </c>
      <c r="CP7" s="123"/>
      <c r="CQ7" s="126"/>
      <c r="CR7" s="126"/>
      <c r="CS7" s="126"/>
      <c r="CT7" s="127"/>
      <c r="CU7" s="127"/>
      <c r="CV7" s="157">
        <f>(CP7*CP$5+CQ7*CQ$5+CR7*CR$5+CS7*CS$5+CT7*CT$5+CU7*CU$5)*INPUT!$S4*INPUT!$T4</f>
        <v>0</v>
      </c>
      <c r="DB7" s="128"/>
      <c r="DC7" s="124" t="s">
        <v>18</v>
      </c>
      <c r="DD7" s="125" t="str">
        <f>INPUT!$P4&amp;" ("&amp;INPUT!$Q4&amp;")"</f>
        <v>Community nurse (Hrs)</v>
      </c>
      <c r="DE7" s="123"/>
      <c r="DF7" s="126"/>
      <c r="DG7" s="126"/>
      <c r="DH7" s="126"/>
      <c r="DI7" s="127"/>
      <c r="DJ7" s="127"/>
      <c r="DK7" s="157">
        <f>(DE7*DE$5+DF7*DF$5+DG7*DG$5+DH7*DH$5+DI7*DI$5+DJ7*DJ$5)*INPUT!$S4*INPUT!$T4</f>
        <v>0</v>
      </c>
      <c r="DQ7" s="128"/>
      <c r="DR7" s="124" t="s">
        <v>18</v>
      </c>
      <c r="DS7" s="125" t="str">
        <f>INPUT!$P4&amp;" ("&amp;INPUT!$Q4&amp;")"</f>
        <v>Community nurse (Hrs)</v>
      </c>
      <c r="DT7" s="123"/>
      <c r="DU7" s="126"/>
      <c r="DV7" s="126"/>
      <c r="DW7" s="126"/>
      <c r="DX7" s="127"/>
      <c r="DY7" s="127"/>
      <c r="DZ7" s="157">
        <f>(DT7*DT$5+DU7*DU$5+DV7*DV$5+DW7*DW$5+DX7*DX$5+DY7*DY$5)*INPUT!$S4*INPUT!$T4</f>
        <v>0</v>
      </c>
      <c r="EF7" s="128"/>
      <c r="EG7" s="124" t="s">
        <v>18</v>
      </c>
      <c r="EH7" s="125" t="str">
        <f>INPUT!$P4&amp;" ("&amp;INPUT!$Q4&amp;")"</f>
        <v>Community nurse (Hrs)</v>
      </c>
      <c r="EI7" s="123"/>
      <c r="EJ7" s="126"/>
      <c r="EK7" s="126"/>
      <c r="EL7" s="126"/>
      <c r="EM7" s="127"/>
      <c r="EN7" s="127"/>
      <c r="EO7" s="157">
        <f>(EI7*EI$5+EJ7*EJ$5+EK7*EK$5+EL7*EL$5+EM7*EM$5+EN7*EN$5)*INPUT!$S4*INPUT!$T4</f>
        <v>0</v>
      </c>
      <c r="EU7" s="128"/>
      <c r="EV7" s="124" t="s">
        <v>18</v>
      </c>
      <c r="EW7" s="125" t="str">
        <f>INPUT!$P4&amp;" ("&amp;INPUT!$Q4&amp;")"</f>
        <v>Community nurse (Hrs)</v>
      </c>
      <c r="EX7" s="123"/>
      <c r="EY7" s="126"/>
      <c r="EZ7" s="126"/>
      <c r="FA7" s="126"/>
      <c r="FB7" s="127"/>
      <c r="FC7" s="127"/>
      <c r="FD7" s="157">
        <f>(EX7*EX$5+EY7*EY$5+EZ7*EZ$5+FA7*FA$5+FB7*FB$5+FC7*FC$5)*INPUT!$S4*INPUT!$T4</f>
        <v>0</v>
      </c>
      <c r="FJ7" s="128"/>
      <c r="FK7" s="124" t="s">
        <v>18</v>
      </c>
      <c r="FL7" s="125" t="str">
        <f>INPUT!$P4&amp;" ("&amp;INPUT!$Q4&amp;")"</f>
        <v>Community nurse (Hrs)</v>
      </c>
      <c r="FM7" s="123"/>
      <c r="FN7" s="126"/>
      <c r="FO7" s="126"/>
      <c r="FP7" s="126"/>
      <c r="FQ7" s="127"/>
      <c r="FR7" s="127"/>
      <c r="FS7" s="157">
        <f>(FM7*FM$5+FN7*FN$5+FO7*FO$5+FP7*FP$5+FQ7*FQ$5+FR7*FR$5)*INPUT!$S4*INPUT!$T4</f>
        <v>0</v>
      </c>
      <c r="FY7" s="128"/>
      <c r="FZ7" s="124" t="s">
        <v>18</v>
      </c>
      <c r="GA7" s="125" t="str">
        <f>INPUT!$P4&amp;" ("&amp;INPUT!$Q4&amp;")"</f>
        <v>Community nurse (Hrs)</v>
      </c>
      <c r="GB7" s="123"/>
      <c r="GC7" s="126"/>
      <c r="GD7" s="126"/>
      <c r="GE7" s="126"/>
      <c r="GF7" s="127"/>
      <c r="GG7" s="127"/>
      <c r="GH7" s="157">
        <f>(GB7*GB$5+GC7*GC$5+GD7*GD$5+GE7*GE$5+GF7*GF$5+GG7*GG$5)*INPUT!$S4*INPUT!$T4</f>
        <v>0</v>
      </c>
      <c r="GN7" s="128"/>
      <c r="GO7" s="124" t="s">
        <v>18</v>
      </c>
      <c r="GP7" s="125" t="str">
        <f>INPUT!$P4&amp;" ("&amp;INPUT!$Q4&amp;")"</f>
        <v>Community nurse (Hrs)</v>
      </c>
      <c r="GQ7" s="123"/>
      <c r="GR7" s="126"/>
      <c r="GS7" s="126"/>
      <c r="GT7" s="126"/>
      <c r="GU7" s="127"/>
      <c r="GV7" s="127"/>
      <c r="GW7" s="157">
        <f>(GQ7*GQ$5+GR7*GR$5+GS7*GS$5+GT7*GT$5+GU7*GU$5+GV7*GV$5)*INPUT!$S4*INPUT!$T4</f>
        <v>0</v>
      </c>
      <c r="HC7" s="128"/>
      <c r="HD7" s="124" t="s">
        <v>18</v>
      </c>
      <c r="HE7" s="125" t="str">
        <f>INPUT!$P4&amp;" ("&amp;INPUT!$Q4&amp;")"</f>
        <v>Community nurse (Hrs)</v>
      </c>
      <c r="HF7" s="123"/>
      <c r="HG7" s="126"/>
      <c r="HH7" s="126"/>
      <c r="HI7" s="126"/>
      <c r="HJ7" s="127"/>
      <c r="HK7" s="127"/>
      <c r="HL7" s="157">
        <f>(HF7*HF$5+HG7*HG$5+HH7*HH$5+HI7*HI$5+HJ7*HJ$5+HK7*HK$5)*INPUT!$S4*INPUT!$T4</f>
        <v>0</v>
      </c>
      <c r="HR7" s="128"/>
      <c r="HS7" s="124" t="s">
        <v>18</v>
      </c>
      <c r="HT7" s="125" t="str">
        <f>INPUT!$P4&amp;" ("&amp;INPUT!$Q4&amp;")"</f>
        <v>Community nurse (Hrs)</v>
      </c>
      <c r="HU7" s="123"/>
      <c r="HV7" s="126"/>
      <c r="HW7" s="126"/>
      <c r="HX7" s="126"/>
      <c r="HY7" s="127"/>
      <c r="HZ7" s="127"/>
      <c r="IA7" s="157">
        <f>(HU7*HU$5+HV7*HV$5+HW7*HW$5+HX7*HX$5+HY7*HY$5+HZ7*HZ$5)*INPUT!$S4*INPUT!$T4</f>
        <v>0</v>
      </c>
      <c r="IG7" s="128"/>
      <c r="IH7" s="124" t="s">
        <v>18</v>
      </c>
      <c r="II7" s="125" t="str">
        <f>INPUT!$P4&amp;" ("&amp;INPUT!$Q4&amp;")"</f>
        <v>Community nurse (Hrs)</v>
      </c>
      <c r="IJ7" s="123"/>
      <c r="IK7" s="126"/>
      <c r="IL7" s="126"/>
      <c r="IM7" s="126"/>
      <c r="IN7" s="127"/>
      <c r="IO7" s="127"/>
      <c r="IP7" s="157">
        <f>(IJ7*IJ$5+IK7*IK$5+IL7*IL$5+IM7*IM$5+IN7*IN$5+IO7*IO$5)*INPUT!$S4*INPUT!$T4</f>
        <v>0</v>
      </c>
    </row>
    <row r="8" spans="1:250" ht="9.75" customHeight="1">
      <c r="A8" s="128"/>
      <c r="B8" s="139"/>
      <c r="C8" s="139"/>
      <c r="D8" s="139"/>
      <c r="E8" s="139"/>
      <c r="F8" s="139"/>
      <c r="G8" s="139"/>
      <c r="H8" s="139"/>
      <c r="I8" s="139"/>
      <c r="J8" s="139"/>
      <c r="K8" s="139"/>
      <c r="P8" s="128"/>
      <c r="Q8" s="124" t="s">
        <v>21</v>
      </c>
      <c r="R8" s="125" t="str">
        <f>INPUT!$P5</f>
        <v>Physiotherapist</v>
      </c>
      <c r="S8" s="129"/>
      <c r="T8" s="130"/>
      <c r="U8" s="130"/>
      <c r="V8" s="130"/>
      <c r="W8" s="127"/>
      <c r="X8" s="127"/>
      <c r="Y8" s="157">
        <f>(S8*S$5+T8*T$5+U8*U$5+V8*V$5+W8*W$5+X8*X$5)*INPUT!$S5*INPUT!$T5</f>
        <v>0</v>
      </c>
      <c r="Z8" s="155"/>
      <c r="AE8" s="128"/>
      <c r="AF8" s="124" t="s">
        <v>21</v>
      </c>
      <c r="AG8" s="125" t="str">
        <f>INPUT!$P5</f>
        <v>Physiotherapist</v>
      </c>
      <c r="AH8" s="129"/>
      <c r="AI8" s="130"/>
      <c r="AJ8" s="130"/>
      <c r="AK8" s="130"/>
      <c r="AL8" s="127"/>
      <c r="AM8" s="127"/>
      <c r="AN8" s="157">
        <f>(AH8*AH$5+AI8*AI$5+AJ8*AJ$5+AK8*AK$5+AL8*AL$5+AM8*AM$5)*INPUT!$S5*INPUT!$T5</f>
        <v>0</v>
      </c>
      <c r="AO8" s="155"/>
      <c r="AT8" s="128"/>
      <c r="AU8" s="124" t="s">
        <v>21</v>
      </c>
      <c r="AV8" s="125" t="str">
        <f>INPUT!$P5</f>
        <v>Physiotherapist</v>
      </c>
      <c r="AW8" s="129"/>
      <c r="AX8" s="130">
        <v>1</v>
      </c>
      <c r="AY8" s="130">
        <v>1</v>
      </c>
      <c r="AZ8" s="130"/>
      <c r="BA8" s="127"/>
      <c r="BB8" s="127"/>
      <c r="BC8" s="157">
        <f>(AW8*AW$5+AX8*AX$5+AY8*AY$5+AZ8*AZ$5+BA8*BA$5+BB8*BB$5)*INPUT!$S5*INPUT!$T5</f>
        <v>6875</v>
      </c>
      <c r="BD8" s="161"/>
      <c r="BI8" s="128"/>
      <c r="BJ8" s="124" t="s">
        <v>21</v>
      </c>
      <c r="BK8" s="125" t="str">
        <f>INPUT!$P5</f>
        <v>Physiotherapist</v>
      </c>
      <c r="BL8" s="129"/>
      <c r="BM8" s="130"/>
      <c r="BN8" s="130"/>
      <c r="BO8" s="130"/>
      <c r="BP8" s="127"/>
      <c r="BQ8" s="127"/>
      <c r="BR8" s="157">
        <f>(BL8*BL$5+BM8*BM$5+BN8*BN$5+BO8*BO$5+BP8*BP$5+BQ8*BQ$5)*INPUT!$S5*INPUT!$T5</f>
        <v>0</v>
      </c>
      <c r="BX8" s="128"/>
      <c r="BY8" s="124" t="s">
        <v>21</v>
      </c>
      <c r="BZ8" s="125" t="str">
        <f>INPUT!$P5</f>
        <v>Physiotherapist</v>
      </c>
      <c r="CA8" s="129"/>
      <c r="CB8" s="130"/>
      <c r="CC8" s="130"/>
      <c r="CD8" s="130"/>
      <c r="CE8" s="130"/>
      <c r="CF8" s="127"/>
      <c r="CG8" s="157">
        <f>(CA8*CA$5+CB8*CB$5+CC8*CC$5+CD8*CD$5+CE8*CE$5+CF8*CF$5)*INPUT!$S5*INPUT!$T5</f>
        <v>0</v>
      </c>
      <c r="CM8" s="128"/>
      <c r="CN8" s="124" t="s">
        <v>21</v>
      </c>
      <c r="CO8" s="125" t="str">
        <f>INPUT!$P5</f>
        <v>Physiotherapist</v>
      </c>
      <c r="CP8" s="129"/>
      <c r="CQ8" s="130"/>
      <c r="CR8" s="130"/>
      <c r="CS8" s="130"/>
      <c r="CT8" s="127"/>
      <c r="CU8" s="127"/>
      <c r="CV8" s="157">
        <f>(CP8*CP$5+CQ8*CQ$5+CR8*CR$5+CS8*CS$5+CT8*CT$5+CU8*CU$5)*INPUT!$S5*INPUT!$T5</f>
        <v>0</v>
      </c>
      <c r="DB8" s="128"/>
      <c r="DC8" s="124" t="s">
        <v>21</v>
      </c>
      <c r="DD8" s="125" t="str">
        <f>INPUT!$P5&amp;" ("&amp;INPUT!$Q5&amp;")"</f>
        <v>Physiotherapist (Hrs)</v>
      </c>
      <c r="DE8" s="129"/>
      <c r="DF8" s="130"/>
      <c r="DG8" s="130"/>
      <c r="DH8" s="130"/>
      <c r="DI8" s="127"/>
      <c r="DJ8" s="127"/>
      <c r="DK8" s="157">
        <f>(DE8*DE$5+DF8*DF$5+DG8*DG$5+DH8*DH$5+DI8*DI$5+DJ8*DJ$5)*INPUT!$S5*INPUT!$T5</f>
        <v>0</v>
      </c>
      <c r="DQ8" s="128"/>
      <c r="DR8" s="124" t="s">
        <v>21</v>
      </c>
      <c r="DS8" s="125" t="str">
        <f>INPUT!$P5&amp;" ("&amp;INPUT!$Q5&amp;")"</f>
        <v>Physiotherapist (Hrs)</v>
      </c>
      <c r="DT8" s="129"/>
      <c r="DU8" s="130"/>
      <c r="DV8" s="130"/>
      <c r="DW8" s="130"/>
      <c r="DX8" s="127"/>
      <c r="DY8" s="127"/>
      <c r="DZ8" s="157">
        <f>(DT8*DT$5+DU8*DU$5+DV8*DV$5+DW8*DW$5+DX8*DX$5+DY8*DY$5)*INPUT!$S5*INPUT!$T5</f>
        <v>0</v>
      </c>
      <c r="EF8" s="128"/>
      <c r="EG8" s="124" t="s">
        <v>21</v>
      </c>
      <c r="EH8" s="125" t="str">
        <f>INPUT!$P5&amp;" ("&amp;INPUT!$Q5&amp;")"</f>
        <v>Physiotherapist (Hrs)</v>
      </c>
      <c r="EI8" s="129"/>
      <c r="EJ8" s="130"/>
      <c r="EK8" s="130"/>
      <c r="EL8" s="130"/>
      <c r="EM8" s="127"/>
      <c r="EN8" s="127"/>
      <c r="EO8" s="157">
        <f>(EI8*EI$5+EJ8*EJ$5+EK8*EK$5+EL8*EL$5+EM8*EM$5+EN8*EN$5)*INPUT!$S5*INPUT!$T5</f>
        <v>0</v>
      </c>
      <c r="EU8" s="128"/>
      <c r="EV8" s="124" t="s">
        <v>21</v>
      </c>
      <c r="EW8" s="125" t="str">
        <f>INPUT!$P5&amp;" ("&amp;INPUT!$Q5&amp;")"</f>
        <v>Physiotherapist (Hrs)</v>
      </c>
      <c r="EX8" s="129"/>
      <c r="EY8" s="130"/>
      <c r="EZ8" s="130"/>
      <c r="FA8" s="130"/>
      <c r="FB8" s="127"/>
      <c r="FC8" s="127"/>
      <c r="FD8" s="157">
        <f>(EX8*EX$5+EY8*EY$5+EZ8*EZ$5+FA8*FA$5+FB8*FB$5+FC8*FC$5)*INPUT!$S5*INPUT!$T5</f>
        <v>0</v>
      </c>
      <c r="FJ8" s="128"/>
      <c r="FK8" s="124" t="s">
        <v>21</v>
      </c>
      <c r="FL8" s="125" t="str">
        <f>INPUT!$P5&amp;" ("&amp;INPUT!$Q5&amp;")"</f>
        <v>Physiotherapist (Hrs)</v>
      </c>
      <c r="FM8" s="129"/>
      <c r="FN8" s="130"/>
      <c r="FO8" s="130"/>
      <c r="FP8" s="130"/>
      <c r="FQ8" s="127"/>
      <c r="FR8" s="127"/>
      <c r="FS8" s="157">
        <f>(FM8*FM$5+FN8*FN$5+FO8*FO$5+FP8*FP$5+FQ8*FQ$5+FR8*FR$5)*INPUT!$S5*INPUT!$T5</f>
        <v>0</v>
      </c>
      <c r="FY8" s="128"/>
      <c r="FZ8" s="124" t="s">
        <v>21</v>
      </c>
      <c r="GA8" s="125" t="str">
        <f>INPUT!$P5&amp;" ("&amp;INPUT!$Q5&amp;")"</f>
        <v>Physiotherapist (Hrs)</v>
      </c>
      <c r="GB8" s="129"/>
      <c r="GC8" s="130"/>
      <c r="GD8" s="130"/>
      <c r="GE8" s="130"/>
      <c r="GF8" s="127"/>
      <c r="GG8" s="127"/>
      <c r="GH8" s="157">
        <f>(GB8*GB$5+GC8*GC$5+GD8*GD$5+GE8*GE$5+GF8*GF$5+GG8*GG$5)*INPUT!$S5*INPUT!$T5</f>
        <v>0</v>
      </c>
      <c r="GN8" s="128"/>
      <c r="GO8" s="124" t="s">
        <v>21</v>
      </c>
      <c r="GP8" s="125" t="str">
        <f>INPUT!$P5&amp;" ("&amp;INPUT!$Q5&amp;")"</f>
        <v>Physiotherapist (Hrs)</v>
      </c>
      <c r="GQ8" s="129"/>
      <c r="GR8" s="130"/>
      <c r="GS8" s="130"/>
      <c r="GT8" s="130"/>
      <c r="GU8" s="127"/>
      <c r="GV8" s="127"/>
      <c r="GW8" s="157">
        <f>(GQ8*GQ$5+GR8*GR$5+GS8*GS$5+GT8*GT$5+GU8*GU$5+GV8*GV$5)*INPUT!$S5*INPUT!$T5</f>
        <v>0</v>
      </c>
      <c r="HC8" s="128"/>
      <c r="HD8" s="124" t="s">
        <v>21</v>
      </c>
      <c r="HE8" s="125" t="str">
        <f>INPUT!$P5&amp;" ("&amp;INPUT!$Q5&amp;")"</f>
        <v>Physiotherapist (Hrs)</v>
      </c>
      <c r="HF8" s="129"/>
      <c r="HG8" s="130"/>
      <c r="HH8" s="130"/>
      <c r="HI8" s="130"/>
      <c r="HJ8" s="127"/>
      <c r="HK8" s="127"/>
      <c r="HL8" s="157">
        <f>(HF8*HF$5+HG8*HG$5+HH8*HH$5+HI8*HI$5+HJ8*HJ$5+HK8*HK$5)*INPUT!$S5*INPUT!$T5</f>
        <v>0</v>
      </c>
      <c r="HR8" s="128"/>
      <c r="HS8" s="124" t="s">
        <v>21</v>
      </c>
      <c r="HT8" s="125" t="str">
        <f>INPUT!$P5&amp;" ("&amp;INPUT!$Q5&amp;")"</f>
        <v>Physiotherapist (Hrs)</v>
      </c>
      <c r="HU8" s="129"/>
      <c r="HV8" s="130"/>
      <c r="HW8" s="130"/>
      <c r="HX8" s="130"/>
      <c r="HY8" s="127"/>
      <c r="HZ8" s="127"/>
      <c r="IA8" s="157">
        <f>(HU8*HU$5+HV8*HV$5+HW8*HW$5+HX8*HX$5+HY8*HY$5+HZ8*HZ$5)*INPUT!$S5*INPUT!$T5</f>
        <v>0</v>
      </c>
      <c r="IG8" s="128"/>
      <c r="IH8" s="124" t="s">
        <v>21</v>
      </c>
      <c r="II8" s="125" t="str">
        <f>INPUT!$P5&amp;" ("&amp;INPUT!$Q5&amp;")"</f>
        <v>Physiotherapist (Hrs)</v>
      </c>
      <c r="IJ8" s="129"/>
      <c r="IK8" s="130"/>
      <c r="IL8" s="130"/>
      <c r="IM8" s="130"/>
      <c r="IN8" s="127"/>
      <c r="IO8" s="127"/>
      <c r="IP8" s="157">
        <f>(IJ8*IJ$5+IK8*IK$5+IL8*IL$5+IM8*IM$5+IN8*IN$5+IO8*IO$5)*INPUT!$S5*INPUT!$T5</f>
        <v>0</v>
      </c>
    </row>
    <row r="9" spans="1:250" ht="9.75" customHeight="1">
      <c r="A9" s="128"/>
      <c r="B9" s="139"/>
      <c r="C9" s="139"/>
      <c r="D9" s="139"/>
      <c r="E9" s="139"/>
      <c r="F9" s="139"/>
      <c r="G9" s="139"/>
      <c r="H9" s="139"/>
      <c r="I9" s="139"/>
      <c r="J9" s="139"/>
      <c r="K9" s="139"/>
      <c r="P9" s="128"/>
      <c r="Q9" s="124" t="s">
        <v>24</v>
      </c>
      <c r="R9" s="125" t="str">
        <f>INPUT!$P6</f>
        <v>Care Assistant</v>
      </c>
      <c r="S9" s="129"/>
      <c r="T9" s="130">
        <v>730</v>
      </c>
      <c r="U9" s="130">
        <v>1095</v>
      </c>
      <c r="V9" s="130"/>
      <c r="W9" s="127"/>
      <c r="X9" s="127"/>
      <c r="Y9" s="157">
        <f>(S9*S$5+T9*T$5+U9*U$5+V9*V$5+W9*W$5+X9*X$5)*INPUT!$S6*INPUT!$T6</f>
        <v>4257741.06</v>
      </c>
      <c r="Z9" s="155"/>
      <c r="AE9" s="128"/>
      <c r="AF9" s="124" t="s">
        <v>24</v>
      </c>
      <c r="AG9" s="125" t="str">
        <f>INPUT!$P6</f>
        <v>Care Assistant</v>
      </c>
      <c r="AH9" s="129"/>
      <c r="AI9" s="130">
        <v>730</v>
      </c>
      <c r="AJ9" s="130">
        <v>1095</v>
      </c>
      <c r="AK9" s="130"/>
      <c r="AL9" s="127"/>
      <c r="AM9" s="127"/>
      <c r="AN9" s="157">
        <f>(AH9*AH$5+AI9*AI$5+AJ9*AJ$5+AK9*AK$5+AL9*AL$5+AM9*AM$5)*INPUT!$S6*INPUT!$T6</f>
        <v>386026.43333333335</v>
      </c>
      <c r="AO9" s="155"/>
      <c r="AT9" s="128"/>
      <c r="AU9" s="124" t="s">
        <v>24</v>
      </c>
      <c r="AV9" s="125" t="str">
        <f>INPUT!$P6</f>
        <v>Care Assistant</v>
      </c>
      <c r="AW9" s="129">
        <v>1095</v>
      </c>
      <c r="AX9" s="130">
        <v>730</v>
      </c>
      <c r="AY9" s="130">
        <v>730</v>
      </c>
      <c r="AZ9" s="130"/>
      <c r="BA9" s="127"/>
      <c r="BB9" s="127"/>
      <c r="BC9" s="157">
        <f>(AW9*AW$5+AX9*AX$5+AY9*AY$5+AZ9*AZ$5+BA9*BA$5+BB9*BB$5)*INPUT!$S6*INPUT!$T6</f>
        <v>6945950</v>
      </c>
      <c r="BD9" s="161"/>
      <c r="BI9" s="128"/>
      <c r="BJ9" s="124" t="s">
        <v>24</v>
      </c>
      <c r="BK9" s="125" t="str">
        <f>INPUT!$P6</f>
        <v>Care Assistant</v>
      </c>
      <c r="BL9" s="129">
        <v>365</v>
      </c>
      <c r="BM9" s="130">
        <v>260</v>
      </c>
      <c r="BN9" s="130"/>
      <c r="BO9" s="130"/>
      <c r="BP9" s="127"/>
      <c r="BQ9" s="127"/>
      <c r="BR9" s="157">
        <f>(BL9*BL$5+BM9*BM$5+BN9*BN$5+BO9*BO$5+BP9*BP$5+BQ9*BQ$5)*INPUT!$S6*INPUT!$T6</f>
        <v>2458676</v>
      </c>
      <c r="BX9" s="128"/>
      <c r="BY9" s="124" t="s">
        <v>24</v>
      </c>
      <c r="BZ9" s="125" t="str">
        <f>INPUT!$P6</f>
        <v>Care Assistant</v>
      </c>
      <c r="CA9" s="129">
        <v>125</v>
      </c>
      <c r="CB9" s="130">
        <v>52</v>
      </c>
      <c r="CC9" s="130"/>
      <c r="CD9" s="130"/>
      <c r="CE9" s="130"/>
      <c r="CF9" s="127"/>
      <c r="CG9" s="157">
        <f>(CA9*CA$5+CB9*CB$5+CC9*CC$5+CD9*CD$5+CE9*CE$5+CF9*CF$5)*INPUT!$S6*INPUT!$T6</f>
        <v>2249000</v>
      </c>
      <c r="CM9" s="128"/>
      <c r="CN9" s="124" t="s">
        <v>24</v>
      </c>
      <c r="CO9" s="125" t="str">
        <f>INPUT!$P6</f>
        <v>Care Assistant</v>
      </c>
      <c r="CP9" s="129"/>
      <c r="CQ9" s="130"/>
      <c r="CR9" s="130"/>
      <c r="CS9" s="130"/>
      <c r="CT9" s="127"/>
      <c r="CU9" s="127"/>
      <c r="CV9" s="157">
        <f>(CP9*CP$5+CQ9*CQ$5+CR9*CR$5+CS9*CS$5+CT9*CT$5+CU9*CU$5)*INPUT!$S6*INPUT!$T6</f>
        <v>0</v>
      </c>
      <c r="DB9" s="128"/>
      <c r="DC9" s="124" t="s">
        <v>24</v>
      </c>
      <c r="DD9" s="125" t="str">
        <f>INPUT!$P6&amp;" ("&amp;INPUT!$Q6&amp;")"</f>
        <v>Care Assistant (Hrs)</v>
      </c>
      <c r="DE9" s="129"/>
      <c r="DF9" s="130"/>
      <c r="DG9" s="130"/>
      <c r="DH9" s="130"/>
      <c r="DI9" s="127"/>
      <c r="DJ9" s="127"/>
      <c r="DK9" s="157">
        <f>(DE9*DE$5+DF9*DF$5+DG9*DG$5+DH9*DH$5+DI9*DI$5+DJ9*DJ$5)*INPUT!$S6*INPUT!$T6</f>
        <v>0</v>
      </c>
      <c r="DQ9" s="128"/>
      <c r="DR9" s="124" t="s">
        <v>24</v>
      </c>
      <c r="DS9" s="125" t="str">
        <f>INPUT!$P6&amp;" ("&amp;INPUT!$Q6&amp;")"</f>
        <v>Care Assistant (Hrs)</v>
      </c>
      <c r="DT9" s="129"/>
      <c r="DU9" s="130"/>
      <c r="DV9" s="130"/>
      <c r="DW9" s="130"/>
      <c r="DX9" s="127"/>
      <c r="DY9" s="127"/>
      <c r="DZ9" s="157">
        <f>(DT9*DT$5+DU9*DU$5+DV9*DV$5+DW9*DW$5+DX9*DX$5+DY9*DY$5)*INPUT!$S6*INPUT!$T6</f>
        <v>0</v>
      </c>
      <c r="EF9" s="128"/>
      <c r="EG9" s="124" t="s">
        <v>24</v>
      </c>
      <c r="EH9" s="125" t="str">
        <f>INPUT!$P6&amp;" ("&amp;INPUT!$Q6&amp;")"</f>
        <v>Care Assistant (Hrs)</v>
      </c>
      <c r="EI9" s="129"/>
      <c r="EJ9" s="130"/>
      <c r="EK9" s="130"/>
      <c r="EL9" s="130"/>
      <c r="EM9" s="127"/>
      <c r="EN9" s="127"/>
      <c r="EO9" s="157">
        <f>(EI9*EI$5+EJ9*EJ$5+EK9*EK$5+EL9*EL$5+EM9*EM$5+EN9*EN$5)*INPUT!$S6*INPUT!$T6</f>
        <v>0</v>
      </c>
      <c r="EU9" s="128"/>
      <c r="EV9" s="124" t="s">
        <v>24</v>
      </c>
      <c r="EW9" s="125" t="str">
        <f>INPUT!$P6&amp;" ("&amp;INPUT!$Q6&amp;")"</f>
        <v>Care Assistant (Hrs)</v>
      </c>
      <c r="EX9" s="129"/>
      <c r="EY9" s="130"/>
      <c r="EZ9" s="130"/>
      <c r="FA9" s="130"/>
      <c r="FB9" s="127"/>
      <c r="FC9" s="127"/>
      <c r="FD9" s="157">
        <f>(EX9*EX$5+EY9*EY$5+EZ9*EZ$5+FA9*FA$5+FB9*FB$5+FC9*FC$5)*INPUT!$S6*INPUT!$T6</f>
        <v>0</v>
      </c>
      <c r="FJ9" s="128"/>
      <c r="FK9" s="124" t="s">
        <v>24</v>
      </c>
      <c r="FL9" s="125" t="str">
        <f>INPUT!$P6&amp;" ("&amp;INPUT!$Q6&amp;")"</f>
        <v>Care Assistant (Hrs)</v>
      </c>
      <c r="FM9" s="129"/>
      <c r="FN9" s="130"/>
      <c r="FO9" s="130"/>
      <c r="FP9" s="130"/>
      <c r="FQ9" s="127"/>
      <c r="FR9" s="127"/>
      <c r="FS9" s="157">
        <f>(FM9*FM$5+FN9*FN$5+FO9*FO$5+FP9*FP$5+FQ9*FQ$5+FR9*FR$5)*INPUT!$S6*INPUT!$T6</f>
        <v>0</v>
      </c>
      <c r="FY9" s="128"/>
      <c r="FZ9" s="124" t="s">
        <v>24</v>
      </c>
      <c r="GA9" s="125" t="str">
        <f>INPUT!$P6&amp;" ("&amp;INPUT!$Q6&amp;")"</f>
        <v>Care Assistant (Hrs)</v>
      </c>
      <c r="GB9" s="129"/>
      <c r="GC9" s="130"/>
      <c r="GD9" s="130"/>
      <c r="GE9" s="130"/>
      <c r="GF9" s="127"/>
      <c r="GG9" s="127"/>
      <c r="GH9" s="157">
        <f>(GB9*GB$5+GC9*GC$5+GD9*GD$5+GE9*GE$5+GF9*GF$5+GG9*GG$5)*INPUT!$S6*INPUT!$T6</f>
        <v>0</v>
      </c>
      <c r="GN9" s="128"/>
      <c r="GO9" s="124" t="s">
        <v>24</v>
      </c>
      <c r="GP9" s="125" t="str">
        <f>INPUT!$P6&amp;" ("&amp;INPUT!$Q6&amp;")"</f>
        <v>Care Assistant (Hrs)</v>
      </c>
      <c r="GQ9" s="129"/>
      <c r="GR9" s="130"/>
      <c r="GS9" s="130"/>
      <c r="GT9" s="130"/>
      <c r="GU9" s="127"/>
      <c r="GV9" s="127"/>
      <c r="GW9" s="157">
        <f>(GQ9*GQ$5+GR9*GR$5+GS9*GS$5+GT9*GT$5+GU9*GU$5+GV9*GV$5)*INPUT!$S6*INPUT!$T6</f>
        <v>0</v>
      </c>
      <c r="HC9" s="128"/>
      <c r="HD9" s="124" t="s">
        <v>24</v>
      </c>
      <c r="HE9" s="125" t="str">
        <f>INPUT!$P6&amp;" ("&amp;INPUT!$Q6&amp;")"</f>
        <v>Care Assistant (Hrs)</v>
      </c>
      <c r="HF9" s="129"/>
      <c r="HG9" s="130"/>
      <c r="HH9" s="130"/>
      <c r="HI9" s="130"/>
      <c r="HJ9" s="127"/>
      <c r="HK9" s="127"/>
      <c r="HL9" s="157">
        <f>(HF9*HF$5+HG9*HG$5+HH9*HH$5+HI9*HI$5+HJ9*HJ$5+HK9*HK$5)*INPUT!$S6*INPUT!$T6</f>
        <v>0</v>
      </c>
      <c r="HR9" s="128"/>
      <c r="HS9" s="124" t="s">
        <v>24</v>
      </c>
      <c r="HT9" s="125" t="str">
        <f>INPUT!$P6&amp;" ("&amp;INPUT!$Q6&amp;")"</f>
        <v>Care Assistant (Hrs)</v>
      </c>
      <c r="HU9" s="129"/>
      <c r="HV9" s="130"/>
      <c r="HW9" s="130"/>
      <c r="HX9" s="130"/>
      <c r="HY9" s="127"/>
      <c r="HZ9" s="127"/>
      <c r="IA9" s="157">
        <f>(HU9*HU$5+HV9*HV$5+HW9*HW$5+HX9*HX$5+HY9*HY$5+HZ9*HZ$5)*INPUT!$S6*INPUT!$T6</f>
        <v>0</v>
      </c>
      <c r="IG9" s="128"/>
      <c r="IH9" s="124" t="s">
        <v>24</v>
      </c>
      <c r="II9" s="125" t="str">
        <f>INPUT!$P6&amp;" ("&amp;INPUT!$Q6&amp;")"</f>
        <v>Care Assistant (Hrs)</v>
      </c>
      <c r="IJ9" s="129"/>
      <c r="IK9" s="130"/>
      <c r="IL9" s="130"/>
      <c r="IM9" s="130"/>
      <c r="IN9" s="127"/>
      <c r="IO9" s="127"/>
      <c r="IP9" s="157">
        <f>(IJ9*IJ$5+IK9*IK$5+IL9*IL$5+IM9*IM$5+IN9*IN$5+IO9*IO$5)*INPUT!$S6*INPUT!$T6</f>
        <v>0</v>
      </c>
    </row>
    <row r="10" spans="1:250" ht="9.75" customHeight="1">
      <c r="A10" s="12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P10" s="128"/>
      <c r="Q10" s="124" t="s">
        <v>27</v>
      </c>
      <c r="R10" s="125" t="str">
        <f>INPUT!$P7</f>
        <v>OT</v>
      </c>
      <c r="S10" s="129"/>
      <c r="T10" s="130">
        <v>12</v>
      </c>
      <c r="U10" s="130">
        <v>12</v>
      </c>
      <c r="V10" s="130"/>
      <c r="W10" s="127"/>
      <c r="X10" s="127"/>
      <c r="Y10" s="157">
        <f>(S10*S$5+T10*T$5+U10*U$5+V10*V$5+W10*W$5+X10*X$5)*INPUT!$S7*INPUT!$T7</f>
        <v>101142</v>
      </c>
      <c r="Z10" s="155"/>
      <c r="AE10" s="128"/>
      <c r="AF10" s="124" t="s">
        <v>27</v>
      </c>
      <c r="AG10" s="125" t="str">
        <f>INPUT!$P7</f>
        <v>OT</v>
      </c>
      <c r="AH10" s="129"/>
      <c r="AI10" s="130">
        <v>12</v>
      </c>
      <c r="AJ10" s="130">
        <v>12</v>
      </c>
      <c r="AK10" s="130"/>
      <c r="AL10" s="127"/>
      <c r="AM10" s="127"/>
      <c r="AN10" s="157">
        <f>(AH10*AH$5+AI10*AI$5+AJ10*AJ$5+AK10*AK$5+AL10*AL$5+AM10*AM$5)*INPUT!$S7*INPUT!$T7</f>
        <v>9825</v>
      </c>
      <c r="AO10" s="155"/>
      <c r="AT10" s="128"/>
      <c r="AU10" s="124" t="s">
        <v>27</v>
      </c>
      <c r="AV10" s="125" t="str">
        <f>INPUT!$P7</f>
        <v>OT</v>
      </c>
      <c r="AW10" s="129"/>
      <c r="AX10" s="130">
        <v>2</v>
      </c>
      <c r="AY10" s="130">
        <v>2</v>
      </c>
      <c r="AZ10" s="130"/>
      <c r="BA10" s="127"/>
      <c r="BB10" s="127"/>
      <c r="BC10" s="157">
        <f>(AW10*AW$5+AX10*AX$5+AY10*AY$5+AZ10*AZ$5+BA10*BA$5+BB10*BB$5)*INPUT!$S7*INPUT!$T7</f>
        <v>13750</v>
      </c>
      <c r="BD10" s="161"/>
      <c r="BI10" s="128"/>
      <c r="BJ10" s="124" t="s">
        <v>27</v>
      </c>
      <c r="BK10" s="125" t="str">
        <f>INPUT!$P7</f>
        <v>OT</v>
      </c>
      <c r="BL10" s="129">
        <v>12</v>
      </c>
      <c r="BM10" s="130">
        <v>12</v>
      </c>
      <c r="BN10" s="130"/>
      <c r="BO10" s="130"/>
      <c r="BP10" s="127"/>
      <c r="BQ10" s="127"/>
      <c r="BR10" s="157">
        <f>(BL10*BL$5+BM10*BM$5+BN10*BN$5+BO10*BO$5+BP10*BP$5+BQ10*BQ$5)*INPUT!$S7*INPUT!$T7</f>
        <v>165000</v>
      </c>
      <c r="BX10" s="128"/>
      <c r="BY10" s="124" t="s">
        <v>27</v>
      </c>
      <c r="BZ10" s="125" t="str">
        <f>INPUT!$P7</f>
        <v>OT</v>
      </c>
      <c r="CA10" s="129"/>
      <c r="CB10" s="130"/>
      <c r="CC10" s="130"/>
      <c r="CD10" s="130"/>
      <c r="CE10" s="130"/>
      <c r="CF10" s="127"/>
      <c r="CG10" s="157">
        <f>(CA10*CA$5+CB10*CB$5+CC10*CC$5+CD10*CD$5+CE10*CE$5+CF10*CF$5)*INPUT!$S7*INPUT!$T7</f>
        <v>0</v>
      </c>
      <c r="CM10" s="128"/>
      <c r="CN10" s="124" t="s">
        <v>27</v>
      </c>
      <c r="CO10" s="125" t="str">
        <f>INPUT!$P7</f>
        <v>OT</v>
      </c>
      <c r="CP10" s="129"/>
      <c r="CQ10" s="130"/>
      <c r="CR10" s="130"/>
      <c r="CS10" s="130"/>
      <c r="CT10" s="127"/>
      <c r="CU10" s="127"/>
      <c r="CV10" s="157">
        <f>(CP10*CP$5+CQ10*CQ$5+CR10*CR$5+CS10*CS$5+CT10*CT$5+CU10*CU$5)*INPUT!$S7*INPUT!$T7</f>
        <v>0</v>
      </c>
      <c r="DB10" s="128"/>
      <c r="DC10" s="124" t="s">
        <v>27</v>
      </c>
      <c r="DD10" s="125" t="str">
        <f>INPUT!$P7&amp;" ("&amp;INPUT!$Q7&amp;")"</f>
        <v>OT (Hrs)</v>
      </c>
      <c r="DE10" s="129"/>
      <c r="DF10" s="130"/>
      <c r="DG10" s="130"/>
      <c r="DH10" s="130"/>
      <c r="DI10" s="127"/>
      <c r="DJ10" s="127"/>
      <c r="DK10" s="157">
        <f>(DE10*DE$5+DF10*DF$5+DG10*DG$5+DH10*DH$5+DI10*DI$5+DJ10*DJ$5)*INPUT!$S7*INPUT!$T7</f>
        <v>0</v>
      </c>
      <c r="DQ10" s="128"/>
      <c r="DR10" s="124" t="s">
        <v>27</v>
      </c>
      <c r="DS10" s="125" t="str">
        <f>INPUT!$P7&amp;" ("&amp;INPUT!$Q7&amp;")"</f>
        <v>OT (Hrs)</v>
      </c>
      <c r="DT10" s="129"/>
      <c r="DU10" s="130"/>
      <c r="DV10" s="130"/>
      <c r="DW10" s="130"/>
      <c r="DX10" s="127"/>
      <c r="DY10" s="127"/>
      <c r="DZ10" s="157">
        <f>(DT10*DT$5+DU10*DU$5+DV10*DV$5+DW10*DW$5+DX10*DX$5+DY10*DY$5)*INPUT!$S7*INPUT!$T7</f>
        <v>0</v>
      </c>
      <c r="EF10" s="128"/>
      <c r="EG10" s="124" t="s">
        <v>27</v>
      </c>
      <c r="EH10" s="125" t="str">
        <f>INPUT!$P7&amp;" ("&amp;INPUT!$Q7&amp;")"</f>
        <v>OT (Hrs)</v>
      </c>
      <c r="EI10" s="129"/>
      <c r="EJ10" s="130"/>
      <c r="EK10" s="130"/>
      <c r="EL10" s="130"/>
      <c r="EM10" s="127"/>
      <c r="EN10" s="127"/>
      <c r="EO10" s="157">
        <f>(EI10*EI$5+EJ10*EJ$5+EK10*EK$5+EL10*EL$5+EM10*EM$5+EN10*EN$5)*INPUT!$S7*INPUT!$T7</f>
        <v>0</v>
      </c>
      <c r="EU10" s="128"/>
      <c r="EV10" s="124" t="s">
        <v>27</v>
      </c>
      <c r="EW10" s="125" t="str">
        <f>INPUT!$P7&amp;" ("&amp;INPUT!$Q7&amp;")"</f>
        <v>OT (Hrs)</v>
      </c>
      <c r="EX10" s="129"/>
      <c r="EY10" s="130"/>
      <c r="EZ10" s="130"/>
      <c r="FA10" s="130"/>
      <c r="FB10" s="127"/>
      <c r="FC10" s="127"/>
      <c r="FD10" s="157">
        <f>(EX10*EX$5+EY10*EY$5+EZ10*EZ$5+FA10*FA$5+FB10*FB$5+FC10*FC$5)*INPUT!$S7*INPUT!$T7</f>
        <v>0</v>
      </c>
      <c r="FJ10" s="128"/>
      <c r="FK10" s="124" t="s">
        <v>27</v>
      </c>
      <c r="FL10" s="125" t="str">
        <f>INPUT!$P7&amp;" ("&amp;INPUT!$Q7&amp;")"</f>
        <v>OT (Hrs)</v>
      </c>
      <c r="FM10" s="129"/>
      <c r="FN10" s="130"/>
      <c r="FO10" s="130"/>
      <c r="FP10" s="130"/>
      <c r="FQ10" s="127"/>
      <c r="FR10" s="127"/>
      <c r="FS10" s="157">
        <f>(FM10*FM$5+FN10*FN$5+FO10*FO$5+FP10*FP$5+FQ10*FQ$5+FR10*FR$5)*INPUT!$S7*INPUT!$T7</f>
        <v>0</v>
      </c>
      <c r="FY10" s="128"/>
      <c r="FZ10" s="124" t="s">
        <v>27</v>
      </c>
      <c r="GA10" s="125" t="str">
        <f>INPUT!$P7&amp;" ("&amp;INPUT!$Q7&amp;")"</f>
        <v>OT (Hrs)</v>
      </c>
      <c r="GB10" s="129"/>
      <c r="GC10" s="130"/>
      <c r="GD10" s="130"/>
      <c r="GE10" s="130"/>
      <c r="GF10" s="127"/>
      <c r="GG10" s="127"/>
      <c r="GH10" s="157">
        <f>(GB10*GB$5+GC10*GC$5+GD10*GD$5+GE10*GE$5+GF10*GF$5+GG10*GG$5)*INPUT!$S7*INPUT!$T7</f>
        <v>0</v>
      </c>
      <c r="GN10" s="128"/>
      <c r="GO10" s="124" t="s">
        <v>27</v>
      </c>
      <c r="GP10" s="125" t="str">
        <f>INPUT!$P7&amp;" ("&amp;INPUT!$Q7&amp;")"</f>
        <v>OT (Hrs)</v>
      </c>
      <c r="GQ10" s="129"/>
      <c r="GR10" s="130"/>
      <c r="GS10" s="130"/>
      <c r="GT10" s="130"/>
      <c r="GU10" s="127"/>
      <c r="GV10" s="127"/>
      <c r="GW10" s="157">
        <f>(GQ10*GQ$5+GR10*GR$5+GS10*GS$5+GT10*GT$5+GU10*GU$5+GV10*GV$5)*INPUT!$S7*INPUT!$T7</f>
        <v>0</v>
      </c>
      <c r="HC10" s="128"/>
      <c r="HD10" s="124" t="s">
        <v>27</v>
      </c>
      <c r="HE10" s="125" t="str">
        <f>INPUT!$P7&amp;" ("&amp;INPUT!$Q7&amp;")"</f>
        <v>OT (Hrs)</v>
      </c>
      <c r="HF10" s="129"/>
      <c r="HG10" s="130"/>
      <c r="HH10" s="130"/>
      <c r="HI10" s="130"/>
      <c r="HJ10" s="127"/>
      <c r="HK10" s="127"/>
      <c r="HL10" s="157">
        <f>(HF10*HF$5+HG10*HG$5+HH10*HH$5+HI10*HI$5+HJ10*HJ$5+HK10*HK$5)*INPUT!$S7*INPUT!$T7</f>
        <v>0</v>
      </c>
      <c r="HR10" s="128"/>
      <c r="HS10" s="124" t="s">
        <v>27</v>
      </c>
      <c r="HT10" s="125" t="str">
        <f>INPUT!$P7&amp;" ("&amp;INPUT!$Q7&amp;")"</f>
        <v>OT (Hrs)</v>
      </c>
      <c r="HU10" s="129"/>
      <c r="HV10" s="130"/>
      <c r="HW10" s="130"/>
      <c r="HX10" s="130"/>
      <c r="HY10" s="127"/>
      <c r="HZ10" s="127"/>
      <c r="IA10" s="157">
        <f>(HU10*HU$5+HV10*HV$5+HW10*HW$5+HX10*HX$5+HY10*HY$5+HZ10*HZ$5)*INPUT!$S7*INPUT!$T7</f>
        <v>0</v>
      </c>
      <c r="IG10" s="128"/>
      <c r="IH10" s="124" t="s">
        <v>27</v>
      </c>
      <c r="II10" s="125" t="str">
        <f>INPUT!$P7&amp;" ("&amp;INPUT!$Q7&amp;")"</f>
        <v>OT (Hrs)</v>
      </c>
      <c r="IJ10" s="129"/>
      <c r="IK10" s="130"/>
      <c r="IL10" s="130"/>
      <c r="IM10" s="130"/>
      <c r="IN10" s="127"/>
      <c r="IO10" s="127"/>
      <c r="IP10" s="157">
        <f>(IJ10*IJ$5+IK10*IK$5+IL10*IL$5+IM10*IM$5+IN10*IN$5+IO10*IO$5)*INPUT!$S7*INPUT!$T7</f>
        <v>0</v>
      </c>
    </row>
    <row r="11" spans="1:250" ht="9.75" customHeight="1">
      <c r="A11" s="12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P11" s="128"/>
      <c r="Q11" s="124" t="s">
        <v>30</v>
      </c>
      <c r="R11" s="125" t="str">
        <f>INPUT!$P8</f>
        <v>Geriatrician</v>
      </c>
      <c r="S11" s="129"/>
      <c r="T11" s="130"/>
      <c r="U11" s="130"/>
      <c r="V11" s="130"/>
      <c r="W11" s="127"/>
      <c r="X11" s="127"/>
      <c r="Y11" s="157">
        <f>(S11*S$5+T11*T$5+U11*U$5+V11*V$5+W11*W$5+X11*X$5)*INPUT!$S8*INPUT!$T8</f>
        <v>0</v>
      </c>
      <c r="Z11" s="155"/>
      <c r="AE11" s="128"/>
      <c r="AF11" s="124" t="s">
        <v>30</v>
      </c>
      <c r="AG11" s="125" t="str">
        <f>INPUT!$P8</f>
        <v>Geriatrician</v>
      </c>
      <c r="AH11" s="129"/>
      <c r="AI11" s="130"/>
      <c r="AJ11" s="130"/>
      <c r="AK11" s="130"/>
      <c r="AL11" s="127"/>
      <c r="AM11" s="127"/>
      <c r="AN11" s="157">
        <f>(AH11*AH$5+AI11*AI$5+AJ11*AJ$5+AK11*AK$5+AL11*AL$5+AM11*AM$5)*INPUT!$S8*INPUT!$T8</f>
        <v>0</v>
      </c>
      <c r="AO11" s="155"/>
      <c r="AT11" s="128"/>
      <c r="AU11" s="124" t="s">
        <v>30</v>
      </c>
      <c r="AV11" s="125" t="str">
        <f>INPUT!$P8</f>
        <v>Geriatrician</v>
      </c>
      <c r="AW11" s="129"/>
      <c r="AX11" s="130"/>
      <c r="AY11" s="130"/>
      <c r="AZ11" s="130"/>
      <c r="BA11" s="127"/>
      <c r="BB11" s="127"/>
      <c r="BC11" s="157">
        <f>(AW11*AW$5+AX11*AX$5+AY11*AY$5+AZ11*AZ$5+BA11*BA$5+BB11*BB$5)*INPUT!$S8*INPUT!$T8</f>
        <v>0</v>
      </c>
      <c r="BD11" s="161"/>
      <c r="BI11" s="128"/>
      <c r="BJ11" s="124" t="s">
        <v>30</v>
      </c>
      <c r="BK11" s="125" t="str">
        <f>INPUT!$P8</f>
        <v>Geriatrician</v>
      </c>
      <c r="BL11" s="129"/>
      <c r="BM11" s="130"/>
      <c r="BN11" s="130"/>
      <c r="BO11" s="130"/>
      <c r="BP11" s="127"/>
      <c r="BQ11" s="127"/>
      <c r="BR11" s="157">
        <f>(BL11*BL$5+BM11*BM$5+BN11*BN$5+BO11*BO$5+BP11*BP$5+BQ11*BQ$5)*INPUT!$S8*INPUT!$T8</f>
        <v>0</v>
      </c>
      <c r="BX11" s="128"/>
      <c r="BY11" s="124" t="s">
        <v>30</v>
      </c>
      <c r="BZ11" s="125" t="str">
        <f>INPUT!$P8</f>
        <v>Geriatrician</v>
      </c>
      <c r="CA11" s="129"/>
      <c r="CB11" s="130"/>
      <c r="CC11" s="130"/>
      <c r="CD11" s="130"/>
      <c r="CE11" s="130"/>
      <c r="CF11" s="127"/>
      <c r="CG11" s="157">
        <f>(CA11*CA$5+CB11*CB$5+CC11*CC$5+CD11*CD$5+CE11*CE$5+CF11*CF$5)*INPUT!$S8*INPUT!$T8</f>
        <v>0</v>
      </c>
      <c r="CM11" s="128"/>
      <c r="CN11" s="124" t="s">
        <v>30</v>
      </c>
      <c r="CO11" s="125" t="str">
        <f>INPUT!$P8</f>
        <v>Geriatrician</v>
      </c>
      <c r="CP11" s="129"/>
      <c r="CQ11" s="130"/>
      <c r="CR11" s="130"/>
      <c r="CS11" s="130"/>
      <c r="CT11" s="127"/>
      <c r="CU11" s="127"/>
      <c r="CV11" s="157">
        <f>(CP11*CP$5+CQ11*CQ$5+CR11*CR$5+CS11*CS$5+CT11*CT$5+CU11*CU$5)*INPUT!$S8*INPUT!$T8</f>
        <v>0</v>
      </c>
      <c r="DB11" s="128"/>
      <c r="DC11" s="124" t="s">
        <v>30</v>
      </c>
      <c r="DD11" s="125" t="str">
        <f>INPUT!$P8&amp;" ("&amp;INPUT!$Q8&amp;")"</f>
        <v>Geriatrician (Hrs)</v>
      </c>
      <c r="DE11" s="129"/>
      <c r="DF11" s="130"/>
      <c r="DG11" s="130"/>
      <c r="DH11" s="130"/>
      <c r="DI11" s="127"/>
      <c r="DJ11" s="127"/>
      <c r="DK11" s="157">
        <f>(DE11*DE$5+DF11*DF$5+DG11*DG$5+DH11*DH$5+DI11*DI$5+DJ11*DJ$5)*INPUT!$S8*INPUT!$T8</f>
        <v>0</v>
      </c>
      <c r="DQ11" s="128"/>
      <c r="DR11" s="124" t="s">
        <v>30</v>
      </c>
      <c r="DS11" s="125" t="str">
        <f>INPUT!$P8&amp;" ("&amp;INPUT!$Q8&amp;")"</f>
        <v>Geriatrician (Hrs)</v>
      </c>
      <c r="DT11" s="129"/>
      <c r="DU11" s="130"/>
      <c r="DV11" s="130"/>
      <c r="DW11" s="130"/>
      <c r="DX11" s="127"/>
      <c r="DY11" s="127"/>
      <c r="DZ11" s="157">
        <f>(DT11*DT$5+DU11*DU$5+DV11*DV$5+DW11*DW$5+DX11*DX$5+DY11*DY$5)*INPUT!$S8*INPUT!$T8</f>
        <v>0</v>
      </c>
      <c r="EF11" s="128"/>
      <c r="EG11" s="124" t="s">
        <v>30</v>
      </c>
      <c r="EH11" s="125" t="str">
        <f>INPUT!$P8&amp;" ("&amp;INPUT!$Q8&amp;")"</f>
        <v>Geriatrician (Hrs)</v>
      </c>
      <c r="EI11" s="129"/>
      <c r="EJ11" s="130"/>
      <c r="EK11" s="130"/>
      <c r="EL11" s="130"/>
      <c r="EM11" s="127"/>
      <c r="EN11" s="127"/>
      <c r="EO11" s="157">
        <f>(EI11*EI$5+EJ11*EJ$5+EK11*EK$5+EL11*EL$5+EM11*EM$5+EN11*EN$5)*INPUT!$S8*INPUT!$T8</f>
        <v>0</v>
      </c>
      <c r="EU11" s="128"/>
      <c r="EV11" s="124" t="s">
        <v>30</v>
      </c>
      <c r="EW11" s="125" t="str">
        <f>INPUT!$P8&amp;" ("&amp;INPUT!$Q8&amp;")"</f>
        <v>Geriatrician (Hrs)</v>
      </c>
      <c r="EX11" s="129"/>
      <c r="EY11" s="130"/>
      <c r="EZ11" s="130"/>
      <c r="FA11" s="130"/>
      <c r="FB11" s="127"/>
      <c r="FC11" s="127"/>
      <c r="FD11" s="157">
        <f>(EX11*EX$5+EY11*EY$5+EZ11*EZ$5+FA11*FA$5+FB11*FB$5+FC11*FC$5)*INPUT!$S8*INPUT!$T8</f>
        <v>0</v>
      </c>
      <c r="FJ11" s="128"/>
      <c r="FK11" s="124" t="s">
        <v>30</v>
      </c>
      <c r="FL11" s="125" t="str">
        <f>INPUT!$P8&amp;" ("&amp;INPUT!$Q8&amp;")"</f>
        <v>Geriatrician (Hrs)</v>
      </c>
      <c r="FM11" s="129"/>
      <c r="FN11" s="130"/>
      <c r="FO11" s="130"/>
      <c r="FP11" s="130"/>
      <c r="FQ11" s="127"/>
      <c r="FR11" s="127"/>
      <c r="FS11" s="157">
        <f>(FM11*FM$5+FN11*FN$5+FO11*FO$5+FP11*FP$5+FQ11*FQ$5+FR11*FR$5)*INPUT!$S8*INPUT!$T8</f>
        <v>0</v>
      </c>
      <c r="FY11" s="128"/>
      <c r="FZ11" s="124" t="s">
        <v>30</v>
      </c>
      <c r="GA11" s="125" t="str">
        <f>INPUT!$P8&amp;" ("&amp;INPUT!$Q8&amp;")"</f>
        <v>Geriatrician (Hrs)</v>
      </c>
      <c r="GB11" s="129"/>
      <c r="GC11" s="130"/>
      <c r="GD11" s="130"/>
      <c r="GE11" s="130"/>
      <c r="GF11" s="127"/>
      <c r="GG11" s="127"/>
      <c r="GH11" s="157">
        <f>(GB11*GB$5+GC11*GC$5+GD11*GD$5+GE11*GE$5+GF11*GF$5+GG11*GG$5)*INPUT!$S8*INPUT!$T8</f>
        <v>0</v>
      </c>
      <c r="GN11" s="128"/>
      <c r="GO11" s="124" t="s">
        <v>30</v>
      </c>
      <c r="GP11" s="125" t="str">
        <f>INPUT!$P8&amp;" ("&amp;INPUT!$Q8&amp;")"</f>
        <v>Geriatrician (Hrs)</v>
      </c>
      <c r="GQ11" s="129"/>
      <c r="GR11" s="130"/>
      <c r="GS11" s="130"/>
      <c r="GT11" s="130"/>
      <c r="GU11" s="127"/>
      <c r="GV11" s="127"/>
      <c r="GW11" s="157">
        <f>(GQ11*GQ$5+GR11*GR$5+GS11*GS$5+GT11*GT$5+GU11*GU$5+GV11*GV$5)*INPUT!$S8*INPUT!$T8</f>
        <v>0</v>
      </c>
      <c r="HC11" s="128"/>
      <c r="HD11" s="124" t="s">
        <v>30</v>
      </c>
      <c r="HE11" s="125" t="str">
        <f>INPUT!$P8&amp;" ("&amp;INPUT!$Q8&amp;")"</f>
        <v>Geriatrician (Hrs)</v>
      </c>
      <c r="HF11" s="129"/>
      <c r="HG11" s="130"/>
      <c r="HH11" s="130"/>
      <c r="HI11" s="130"/>
      <c r="HJ11" s="127"/>
      <c r="HK11" s="127"/>
      <c r="HL11" s="157">
        <f>(HF11*HF$5+HG11*HG$5+HH11*HH$5+HI11*HI$5+HJ11*HJ$5+HK11*HK$5)*INPUT!$S8*INPUT!$T8</f>
        <v>0</v>
      </c>
      <c r="HR11" s="128"/>
      <c r="HS11" s="124" t="s">
        <v>30</v>
      </c>
      <c r="HT11" s="125" t="str">
        <f>INPUT!$P8&amp;" ("&amp;INPUT!$Q8&amp;")"</f>
        <v>Geriatrician (Hrs)</v>
      </c>
      <c r="HU11" s="129"/>
      <c r="HV11" s="130"/>
      <c r="HW11" s="130"/>
      <c r="HX11" s="130"/>
      <c r="HY11" s="127"/>
      <c r="HZ11" s="127"/>
      <c r="IA11" s="157">
        <f>(HU11*HU$5+HV11*HV$5+HW11*HW$5+HX11*HX$5+HY11*HY$5+HZ11*HZ$5)*INPUT!$S8*INPUT!$T8</f>
        <v>0</v>
      </c>
      <c r="IG11" s="128"/>
      <c r="IH11" s="124" t="s">
        <v>30</v>
      </c>
      <c r="II11" s="125" t="str">
        <f>INPUT!$P8&amp;" ("&amp;INPUT!$Q8&amp;")"</f>
        <v>Geriatrician (Hrs)</v>
      </c>
      <c r="IJ11" s="129"/>
      <c r="IK11" s="130"/>
      <c r="IL11" s="130"/>
      <c r="IM11" s="130"/>
      <c r="IN11" s="127"/>
      <c r="IO11" s="127"/>
      <c r="IP11" s="157">
        <f>(IJ11*IJ$5+IK11*IK$5+IL11*IL$5+IM11*IM$5+IN11*IN$5+IO11*IO$5)*INPUT!$S8*INPUT!$T8</f>
        <v>0</v>
      </c>
    </row>
    <row r="12" spans="1:250" ht="9.75" customHeight="1">
      <c r="A12" s="12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P12" s="128"/>
      <c r="Q12" s="124" t="s">
        <v>33</v>
      </c>
      <c r="R12" s="125" t="str">
        <f>INPUT!$P9</f>
        <v>Rehab asst</v>
      </c>
      <c r="S12" s="129"/>
      <c r="T12" s="130"/>
      <c r="U12" s="130"/>
      <c r="V12" s="130"/>
      <c r="W12" s="127"/>
      <c r="X12" s="127"/>
      <c r="Y12" s="157">
        <f>(S12*S$5+T12*T$5+U12*U$5+V12*V$5+W12*W$5+X12*X$5)*INPUT!$S9*INPUT!$T9</f>
        <v>0</v>
      </c>
      <c r="Z12" s="155"/>
      <c r="AE12" s="128"/>
      <c r="AF12" s="124" t="s">
        <v>33</v>
      </c>
      <c r="AG12" s="125" t="str">
        <f>INPUT!$P9</f>
        <v>Rehab asst</v>
      </c>
      <c r="AH12" s="129"/>
      <c r="AI12" s="130"/>
      <c r="AJ12" s="130"/>
      <c r="AK12" s="130"/>
      <c r="AL12" s="127"/>
      <c r="AM12" s="127"/>
      <c r="AN12" s="157">
        <f>(AH12*AH$5+AI12*AI$5+AJ12*AJ$5+AK12*AK$5+AL12*AL$5+AM12*AM$5)*INPUT!$S9*INPUT!$T9</f>
        <v>0</v>
      </c>
      <c r="AO12" s="155"/>
      <c r="AT12" s="128"/>
      <c r="AU12" s="124" t="s">
        <v>33</v>
      </c>
      <c r="AV12" s="125" t="str">
        <f>INPUT!$P9</f>
        <v>Rehab asst</v>
      </c>
      <c r="AW12" s="129"/>
      <c r="AX12" s="130"/>
      <c r="AY12" s="130"/>
      <c r="AZ12" s="130"/>
      <c r="BA12" s="127"/>
      <c r="BB12" s="127"/>
      <c r="BC12" s="157">
        <f>(AW12*AW$5+AX12*AX$5+AY12*AY$5+AZ12*AZ$5+BA12*BA$5+BB12*BB$5)*INPUT!$S9*INPUT!$T9</f>
        <v>0</v>
      </c>
      <c r="BD12" s="161"/>
      <c r="BI12" s="128"/>
      <c r="BJ12" s="124" t="s">
        <v>33</v>
      </c>
      <c r="BK12" s="125" t="str">
        <f>INPUT!$P9</f>
        <v>Rehab asst</v>
      </c>
      <c r="BL12" s="129"/>
      <c r="BM12" s="130"/>
      <c r="BN12" s="130"/>
      <c r="BO12" s="130"/>
      <c r="BP12" s="127"/>
      <c r="BQ12" s="127"/>
      <c r="BR12" s="157">
        <f>(BL12*BL$5+BM12*BM$5+BN12*BN$5+BO12*BO$5+BP12*BP$5+BQ12*BQ$5)*INPUT!$S9*INPUT!$T9</f>
        <v>0</v>
      </c>
      <c r="BX12" s="128"/>
      <c r="BY12" s="124" t="s">
        <v>33</v>
      </c>
      <c r="BZ12" s="125" t="str">
        <f>INPUT!$P9</f>
        <v>Rehab asst</v>
      </c>
      <c r="CA12" s="129"/>
      <c r="CB12" s="130"/>
      <c r="CC12" s="130"/>
      <c r="CD12" s="130"/>
      <c r="CE12" s="130"/>
      <c r="CF12" s="127"/>
      <c r="CG12" s="157">
        <f>(CA12*CA$5+CB12*CB$5+CC12*CC$5+CD12*CD$5+CE12*CE$5+CF12*CF$5)*INPUT!$S9*INPUT!$T9</f>
        <v>0</v>
      </c>
      <c r="CM12" s="128"/>
      <c r="CN12" s="124" t="s">
        <v>33</v>
      </c>
      <c r="CO12" s="125" t="str">
        <f>INPUT!$P9</f>
        <v>Rehab asst</v>
      </c>
      <c r="CP12" s="129"/>
      <c r="CQ12" s="130"/>
      <c r="CR12" s="130"/>
      <c r="CS12" s="130"/>
      <c r="CT12" s="127"/>
      <c r="CU12" s="127"/>
      <c r="CV12" s="157">
        <f>(CP12*CP$5+CQ12*CQ$5+CR12*CR$5+CS12*CS$5+CT12*CT$5+CU12*CU$5)*INPUT!$S9*INPUT!$T9</f>
        <v>0</v>
      </c>
      <c r="DB12" s="128"/>
      <c r="DC12" s="124" t="s">
        <v>33</v>
      </c>
      <c r="DD12" s="125" t="str">
        <f>INPUT!$P9&amp;" ("&amp;INPUT!$Q9&amp;")"</f>
        <v>Rehab asst (Hrs)</v>
      </c>
      <c r="DE12" s="129"/>
      <c r="DF12" s="130"/>
      <c r="DG12" s="130"/>
      <c r="DH12" s="130"/>
      <c r="DI12" s="127"/>
      <c r="DJ12" s="127"/>
      <c r="DK12" s="157">
        <f>(DE12*DE$5+DF12*DF$5+DG12*DG$5+DH12*DH$5+DI12*DI$5+DJ12*DJ$5)*INPUT!$S9*INPUT!$T9</f>
        <v>0</v>
      </c>
      <c r="DQ12" s="128"/>
      <c r="DR12" s="124" t="s">
        <v>33</v>
      </c>
      <c r="DS12" s="125" t="str">
        <f>INPUT!$P9&amp;" ("&amp;INPUT!$Q9&amp;")"</f>
        <v>Rehab asst (Hrs)</v>
      </c>
      <c r="DT12" s="129"/>
      <c r="DU12" s="130"/>
      <c r="DV12" s="130"/>
      <c r="DW12" s="130"/>
      <c r="DX12" s="127"/>
      <c r="DY12" s="127"/>
      <c r="DZ12" s="157">
        <f>(DT12*DT$5+DU12*DU$5+DV12*DV$5+DW12*DW$5+DX12*DX$5+DY12*DY$5)*INPUT!$S9*INPUT!$T9</f>
        <v>0</v>
      </c>
      <c r="EF12" s="128"/>
      <c r="EG12" s="124" t="s">
        <v>33</v>
      </c>
      <c r="EH12" s="125" t="str">
        <f>INPUT!$P9&amp;" ("&amp;INPUT!$Q9&amp;")"</f>
        <v>Rehab asst (Hrs)</v>
      </c>
      <c r="EI12" s="129"/>
      <c r="EJ12" s="130"/>
      <c r="EK12" s="130"/>
      <c r="EL12" s="130"/>
      <c r="EM12" s="127"/>
      <c r="EN12" s="127"/>
      <c r="EO12" s="157">
        <f>(EI12*EI$5+EJ12*EJ$5+EK12*EK$5+EL12*EL$5+EM12*EM$5+EN12*EN$5)*INPUT!$S9*INPUT!$T9</f>
        <v>0</v>
      </c>
      <c r="EU12" s="128"/>
      <c r="EV12" s="124" t="s">
        <v>33</v>
      </c>
      <c r="EW12" s="125" t="str">
        <f>INPUT!$P9&amp;" ("&amp;INPUT!$Q9&amp;")"</f>
        <v>Rehab asst (Hrs)</v>
      </c>
      <c r="EX12" s="129"/>
      <c r="EY12" s="130"/>
      <c r="EZ12" s="130"/>
      <c r="FA12" s="130"/>
      <c r="FB12" s="127"/>
      <c r="FC12" s="127"/>
      <c r="FD12" s="157">
        <f>(EX12*EX$5+EY12*EY$5+EZ12*EZ$5+FA12*FA$5+FB12*FB$5+FC12*FC$5)*INPUT!$S9*INPUT!$T9</f>
        <v>0</v>
      </c>
      <c r="FJ12" s="128"/>
      <c r="FK12" s="124" t="s">
        <v>33</v>
      </c>
      <c r="FL12" s="125" t="str">
        <f>INPUT!$P9&amp;" ("&amp;INPUT!$Q9&amp;")"</f>
        <v>Rehab asst (Hrs)</v>
      </c>
      <c r="FM12" s="129"/>
      <c r="FN12" s="130"/>
      <c r="FO12" s="130"/>
      <c r="FP12" s="130"/>
      <c r="FQ12" s="127"/>
      <c r="FR12" s="127"/>
      <c r="FS12" s="157">
        <f>(FM12*FM$5+FN12*FN$5+FO12*FO$5+FP12*FP$5+FQ12*FQ$5+FR12*FR$5)*INPUT!$S9*INPUT!$T9</f>
        <v>0</v>
      </c>
      <c r="FY12" s="128"/>
      <c r="FZ12" s="124" t="s">
        <v>33</v>
      </c>
      <c r="GA12" s="125" t="str">
        <f>INPUT!$P9&amp;" ("&amp;INPUT!$Q9&amp;")"</f>
        <v>Rehab asst (Hrs)</v>
      </c>
      <c r="GB12" s="129"/>
      <c r="GC12" s="130"/>
      <c r="GD12" s="130"/>
      <c r="GE12" s="130"/>
      <c r="GF12" s="127"/>
      <c r="GG12" s="127"/>
      <c r="GH12" s="157">
        <f>(GB12*GB$5+GC12*GC$5+GD12*GD$5+GE12*GE$5+GF12*GF$5+GG12*GG$5)*INPUT!$S9*INPUT!$T9</f>
        <v>0</v>
      </c>
      <c r="GN12" s="128"/>
      <c r="GO12" s="124" t="s">
        <v>33</v>
      </c>
      <c r="GP12" s="125" t="str">
        <f>INPUT!$P9&amp;" ("&amp;INPUT!$Q9&amp;")"</f>
        <v>Rehab asst (Hrs)</v>
      </c>
      <c r="GQ12" s="129"/>
      <c r="GR12" s="130"/>
      <c r="GS12" s="130"/>
      <c r="GT12" s="130"/>
      <c r="GU12" s="127"/>
      <c r="GV12" s="127"/>
      <c r="GW12" s="157">
        <f>(GQ12*GQ$5+GR12*GR$5+GS12*GS$5+GT12*GT$5+GU12*GU$5+GV12*GV$5)*INPUT!$S9*INPUT!$T9</f>
        <v>0</v>
      </c>
      <c r="HC12" s="128"/>
      <c r="HD12" s="124" t="s">
        <v>33</v>
      </c>
      <c r="HE12" s="125" t="str">
        <f>INPUT!$P9&amp;" ("&amp;INPUT!$Q9&amp;")"</f>
        <v>Rehab asst (Hrs)</v>
      </c>
      <c r="HF12" s="129"/>
      <c r="HG12" s="130"/>
      <c r="HH12" s="130"/>
      <c r="HI12" s="130"/>
      <c r="HJ12" s="127"/>
      <c r="HK12" s="127"/>
      <c r="HL12" s="157">
        <f>(HF12*HF$5+HG12*HG$5+HH12*HH$5+HI12*HI$5+HJ12*HJ$5+HK12*HK$5)*INPUT!$S9*INPUT!$T9</f>
        <v>0</v>
      </c>
      <c r="HR12" s="128"/>
      <c r="HS12" s="124" t="s">
        <v>33</v>
      </c>
      <c r="HT12" s="125" t="str">
        <f>INPUT!$P9&amp;" ("&amp;INPUT!$Q9&amp;")"</f>
        <v>Rehab asst (Hrs)</v>
      </c>
      <c r="HU12" s="129"/>
      <c r="HV12" s="130"/>
      <c r="HW12" s="130"/>
      <c r="HX12" s="130"/>
      <c r="HY12" s="127"/>
      <c r="HZ12" s="127"/>
      <c r="IA12" s="157">
        <f>(HU12*HU$5+HV12*HV$5+HW12*HW$5+HX12*HX$5+HY12*HY$5+HZ12*HZ$5)*INPUT!$S9*INPUT!$T9</f>
        <v>0</v>
      </c>
      <c r="IG12" s="128"/>
      <c r="IH12" s="124" t="s">
        <v>33</v>
      </c>
      <c r="II12" s="125" t="str">
        <f>INPUT!$P9&amp;" ("&amp;INPUT!$Q9&amp;")"</f>
        <v>Rehab asst (Hrs)</v>
      </c>
      <c r="IJ12" s="129"/>
      <c r="IK12" s="130"/>
      <c r="IL12" s="130"/>
      <c r="IM12" s="130"/>
      <c r="IN12" s="127"/>
      <c r="IO12" s="127"/>
      <c r="IP12" s="157">
        <f>(IJ12*IJ$5+IK12*IK$5+IL12*IL$5+IM12*IM$5+IN12*IN$5+IO12*IO$5)*INPUT!$S9*INPUT!$T9</f>
        <v>0</v>
      </c>
    </row>
    <row r="13" spans="1:250" ht="9.75" customHeight="1">
      <c r="A13" s="12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P13" s="128"/>
      <c r="Q13" s="124" t="s">
        <v>36</v>
      </c>
      <c r="R13" s="125" t="str">
        <f>INPUT!$P10</f>
        <v>Care home EMH</v>
      </c>
      <c r="S13" s="129"/>
      <c r="T13" s="130"/>
      <c r="U13" s="130"/>
      <c r="V13" s="130"/>
      <c r="W13" s="127"/>
      <c r="X13" s="127"/>
      <c r="Y13" s="157">
        <f>(S13*S$5+T13*T$5+U13*U$5+V13*V$5+W13*W$5+X13*X$5)*INPUT!$S10*INPUT!$T10</f>
        <v>0</v>
      </c>
      <c r="Z13" s="155"/>
      <c r="AE13" s="128"/>
      <c r="AF13" s="124" t="s">
        <v>36</v>
      </c>
      <c r="AG13" s="125" t="str">
        <f>INPUT!$P10</f>
        <v>Care home EMH</v>
      </c>
      <c r="AH13" s="129">
        <v>52</v>
      </c>
      <c r="AI13" s="130"/>
      <c r="AJ13" s="130"/>
      <c r="AK13" s="130"/>
      <c r="AL13" s="127"/>
      <c r="AM13" s="127"/>
      <c r="AN13" s="157">
        <f>(AH13*AH$5+AI13*AI$5+AJ13*AJ$5+AK13*AK$5+AL13*AL$5+AM13*AM$5)*INPUT!$S10*INPUT!$T10</f>
        <v>3956636.666666667</v>
      </c>
      <c r="AO13" s="155"/>
      <c r="AT13" s="128"/>
      <c r="AU13" s="124" t="s">
        <v>36</v>
      </c>
      <c r="AV13" s="125" t="str">
        <f>INPUT!$P10</f>
        <v>Care home EMH</v>
      </c>
      <c r="AW13" s="129"/>
      <c r="AX13" s="130"/>
      <c r="AY13" s="130"/>
      <c r="AZ13" s="130"/>
      <c r="BA13" s="127"/>
      <c r="BB13" s="127"/>
      <c r="BC13" s="157">
        <f>(AW13*AW$5+AX13*AX$5+AY13*AY$5+AZ13*AZ$5+BA13*BA$5+BB13*BB$5)*INPUT!$S10*INPUT!$T10</f>
        <v>0</v>
      </c>
      <c r="BD13" s="161"/>
      <c r="BI13" s="128"/>
      <c r="BJ13" s="124" t="s">
        <v>36</v>
      </c>
      <c r="BK13" s="125" t="str">
        <f>INPUT!$P10</f>
        <v>Care home EMH</v>
      </c>
      <c r="BL13" s="129"/>
      <c r="BM13" s="130"/>
      <c r="BN13" s="130"/>
      <c r="BO13" s="130"/>
      <c r="BP13" s="127"/>
      <c r="BQ13" s="127"/>
      <c r="BR13" s="157">
        <f>(BL13*BL$5+BM13*BM$5+BN13*BN$5+BO13*BO$5+BP13*BP$5+BQ13*BQ$5)*INPUT!$S10*INPUT!$T10</f>
        <v>0</v>
      </c>
      <c r="BX13" s="128"/>
      <c r="BY13" s="124" t="s">
        <v>36</v>
      </c>
      <c r="BZ13" s="125" t="str">
        <f>INPUT!$P10</f>
        <v>Care home EMH</v>
      </c>
      <c r="CA13" s="129"/>
      <c r="CB13" s="130"/>
      <c r="CC13" s="130"/>
      <c r="CD13" s="130"/>
      <c r="CE13" s="130"/>
      <c r="CF13" s="127"/>
      <c r="CG13" s="157">
        <f>(CA13*CA$5+CB13*CB$5+CC13*CC$5+CD13*CD$5+CE13*CE$5+CF13*CF$5)*INPUT!$S10*INPUT!$T10</f>
        <v>0</v>
      </c>
      <c r="CM13" s="128"/>
      <c r="CN13" s="124" t="s">
        <v>36</v>
      </c>
      <c r="CO13" s="125" t="str">
        <f>INPUT!$P10</f>
        <v>Care home EMH</v>
      </c>
      <c r="CP13" s="129"/>
      <c r="CQ13" s="130"/>
      <c r="CR13" s="130"/>
      <c r="CS13" s="130"/>
      <c r="CT13" s="127"/>
      <c r="CU13" s="127"/>
      <c r="CV13" s="157">
        <f>(CP13*CP$5+CQ13*CQ$5+CR13*CR$5+CS13*CS$5+CT13*CT$5+CU13*CU$5)*INPUT!$S10*INPUT!$T10</f>
        <v>0</v>
      </c>
      <c r="DB13" s="128"/>
      <c r="DC13" s="124" t="s">
        <v>36</v>
      </c>
      <c r="DD13" s="125" t="str">
        <f>INPUT!$P10&amp;" ("&amp;INPUT!$Q10&amp;")"</f>
        <v>Care home EMH (Wks)</v>
      </c>
      <c r="DE13" s="129"/>
      <c r="DF13" s="130"/>
      <c r="DG13" s="130"/>
      <c r="DH13" s="130"/>
      <c r="DI13" s="127"/>
      <c r="DJ13" s="127"/>
      <c r="DK13" s="157">
        <f>(DE13*DE$5+DF13*DF$5+DG13*DG$5+DH13*DH$5+DI13*DI$5+DJ13*DJ$5)*INPUT!$S10*INPUT!$T10</f>
        <v>0</v>
      </c>
      <c r="DQ13" s="128"/>
      <c r="DR13" s="124" t="s">
        <v>36</v>
      </c>
      <c r="DS13" s="125" t="str">
        <f>INPUT!$P10&amp;" ("&amp;INPUT!$Q10&amp;")"</f>
        <v>Care home EMH (Wks)</v>
      </c>
      <c r="DT13" s="129"/>
      <c r="DU13" s="130"/>
      <c r="DV13" s="130"/>
      <c r="DW13" s="130"/>
      <c r="DX13" s="127"/>
      <c r="DY13" s="127"/>
      <c r="DZ13" s="157">
        <f>(DT13*DT$5+DU13*DU$5+DV13*DV$5+DW13*DW$5+DX13*DX$5+DY13*DY$5)*INPUT!$S10*INPUT!$T10</f>
        <v>0</v>
      </c>
      <c r="EF13" s="128"/>
      <c r="EG13" s="124" t="s">
        <v>36</v>
      </c>
      <c r="EH13" s="125" t="str">
        <f>INPUT!$P10&amp;" ("&amp;INPUT!$Q10&amp;")"</f>
        <v>Care home EMH (Wks)</v>
      </c>
      <c r="EI13" s="129"/>
      <c r="EJ13" s="130"/>
      <c r="EK13" s="130"/>
      <c r="EL13" s="130"/>
      <c r="EM13" s="127"/>
      <c r="EN13" s="127"/>
      <c r="EO13" s="157">
        <f>(EI13*EI$5+EJ13*EJ$5+EK13*EK$5+EL13*EL$5+EM13*EM$5+EN13*EN$5)*INPUT!$S10*INPUT!$T10</f>
        <v>0</v>
      </c>
      <c r="EU13" s="128"/>
      <c r="EV13" s="124" t="s">
        <v>36</v>
      </c>
      <c r="EW13" s="125" t="str">
        <f>INPUT!$P10&amp;" ("&amp;INPUT!$Q10&amp;")"</f>
        <v>Care home EMH (Wks)</v>
      </c>
      <c r="EX13" s="129"/>
      <c r="EY13" s="130"/>
      <c r="EZ13" s="130"/>
      <c r="FA13" s="130"/>
      <c r="FB13" s="127"/>
      <c r="FC13" s="127"/>
      <c r="FD13" s="157">
        <f>(EX13*EX$5+EY13*EY$5+EZ13*EZ$5+FA13*FA$5+FB13*FB$5+FC13*FC$5)*INPUT!$S10*INPUT!$T10</f>
        <v>0</v>
      </c>
      <c r="FJ13" s="128"/>
      <c r="FK13" s="124" t="s">
        <v>36</v>
      </c>
      <c r="FL13" s="125" t="str">
        <f>INPUT!$P10&amp;" ("&amp;INPUT!$Q10&amp;")"</f>
        <v>Care home EMH (Wks)</v>
      </c>
      <c r="FM13" s="129"/>
      <c r="FN13" s="130"/>
      <c r="FO13" s="130"/>
      <c r="FP13" s="130"/>
      <c r="FQ13" s="127"/>
      <c r="FR13" s="127"/>
      <c r="FS13" s="157">
        <f>(FM13*FM$5+FN13*FN$5+FO13*FO$5+FP13*FP$5+FQ13*FQ$5+FR13*FR$5)*INPUT!$S10*INPUT!$T10</f>
        <v>0</v>
      </c>
      <c r="FY13" s="128"/>
      <c r="FZ13" s="124" t="s">
        <v>36</v>
      </c>
      <c r="GA13" s="125" t="str">
        <f>INPUT!$P10&amp;" ("&amp;INPUT!$Q10&amp;")"</f>
        <v>Care home EMH (Wks)</v>
      </c>
      <c r="GB13" s="129"/>
      <c r="GC13" s="130"/>
      <c r="GD13" s="130"/>
      <c r="GE13" s="130"/>
      <c r="GF13" s="127"/>
      <c r="GG13" s="127"/>
      <c r="GH13" s="157">
        <f>(GB13*GB$5+GC13*GC$5+GD13*GD$5+GE13*GE$5+GF13*GF$5+GG13*GG$5)*INPUT!$S10*INPUT!$T10</f>
        <v>0</v>
      </c>
      <c r="GN13" s="128"/>
      <c r="GO13" s="124" t="s">
        <v>36</v>
      </c>
      <c r="GP13" s="125" t="str">
        <f>INPUT!$P10&amp;" ("&amp;INPUT!$Q10&amp;")"</f>
        <v>Care home EMH (Wks)</v>
      </c>
      <c r="GQ13" s="129"/>
      <c r="GR13" s="130"/>
      <c r="GS13" s="130"/>
      <c r="GT13" s="130"/>
      <c r="GU13" s="127"/>
      <c r="GV13" s="127"/>
      <c r="GW13" s="157">
        <f>(GQ13*GQ$5+GR13*GR$5+GS13*GS$5+GT13*GT$5+GU13*GU$5+GV13*GV$5)*INPUT!$S10*INPUT!$T10</f>
        <v>0</v>
      </c>
      <c r="HC13" s="128"/>
      <c r="HD13" s="124" t="s">
        <v>36</v>
      </c>
      <c r="HE13" s="125" t="str">
        <f>INPUT!$P10&amp;" ("&amp;INPUT!$Q10&amp;")"</f>
        <v>Care home EMH (Wks)</v>
      </c>
      <c r="HF13" s="129"/>
      <c r="HG13" s="130"/>
      <c r="HH13" s="130"/>
      <c r="HI13" s="130"/>
      <c r="HJ13" s="127"/>
      <c r="HK13" s="127"/>
      <c r="HL13" s="157">
        <f>(HF13*HF$5+HG13*HG$5+HH13*HH$5+HI13*HI$5+HJ13*HJ$5+HK13*HK$5)*INPUT!$S10*INPUT!$T10</f>
        <v>0</v>
      </c>
      <c r="HR13" s="128"/>
      <c r="HS13" s="124" t="s">
        <v>36</v>
      </c>
      <c r="HT13" s="125" t="str">
        <f>INPUT!$P10&amp;" ("&amp;INPUT!$Q10&amp;")"</f>
        <v>Care home EMH (Wks)</v>
      </c>
      <c r="HU13" s="129"/>
      <c r="HV13" s="130"/>
      <c r="HW13" s="130"/>
      <c r="HX13" s="130"/>
      <c r="HY13" s="127"/>
      <c r="HZ13" s="127"/>
      <c r="IA13" s="157">
        <f>(HU13*HU$5+HV13*HV$5+HW13*HW$5+HX13*HX$5+HY13*HY$5+HZ13*HZ$5)*INPUT!$S10*INPUT!$T10</f>
        <v>0</v>
      </c>
      <c r="IG13" s="128"/>
      <c r="IH13" s="124" t="s">
        <v>36</v>
      </c>
      <c r="II13" s="125" t="str">
        <f>INPUT!$P10&amp;" ("&amp;INPUT!$Q10&amp;")"</f>
        <v>Care home EMH (Wks)</v>
      </c>
      <c r="IJ13" s="129"/>
      <c r="IK13" s="130"/>
      <c r="IL13" s="130"/>
      <c r="IM13" s="130"/>
      <c r="IN13" s="127"/>
      <c r="IO13" s="127"/>
      <c r="IP13" s="157">
        <f>(IJ13*IJ$5+IK13*IK$5+IL13*IL$5+IM13*IM$5+IN13*IN$5+IO13*IO$5)*INPUT!$S10*INPUT!$T10</f>
        <v>0</v>
      </c>
    </row>
    <row r="14" spans="1:250" ht="9.75" customHeight="1">
      <c r="A14" s="12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P14" s="128"/>
      <c r="Q14" s="124" t="s">
        <v>39</v>
      </c>
      <c r="R14" s="125" t="str">
        <f>INPUT!$P11</f>
        <v>Care home (non-EMH)</v>
      </c>
      <c r="S14" s="129">
        <v>52</v>
      </c>
      <c r="T14" s="130"/>
      <c r="U14" s="130"/>
      <c r="V14" s="130"/>
      <c r="W14" s="127"/>
      <c r="X14" s="127"/>
      <c r="Y14" s="157">
        <f>(S14*S$5+T14*T$5+U14*U$5+V14*V$5+W14*W$5+X14*X$5)*INPUT!$S11*INPUT!$T11</f>
        <v>14889900.48</v>
      </c>
      <c r="Z14" s="155"/>
      <c r="AE14" s="128"/>
      <c r="AF14" s="124" t="s">
        <v>39</v>
      </c>
      <c r="AG14" s="125" t="str">
        <f>INPUT!$P11</f>
        <v>Care home (non-EMH)</v>
      </c>
      <c r="AH14" s="129"/>
      <c r="AI14" s="130"/>
      <c r="AJ14" s="130"/>
      <c r="AK14" s="130"/>
      <c r="AL14" s="130"/>
      <c r="AM14" s="127"/>
      <c r="AN14" s="157">
        <f>(AH14*AH$5+AI14*AI$5+AJ14*AJ$5+AK14*AK$5+AL14*AL$5+AM14*AM$5)*INPUT!$S11*INPUT!$T11</f>
        <v>0</v>
      </c>
      <c r="AO14" s="155"/>
      <c r="AT14" s="128"/>
      <c r="AU14" s="124" t="s">
        <v>39</v>
      </c>
      <c r="AV14" s="125" t="str">
        <f>INPUT!$P11</f>
        <v>Care home (non-EMH)</v>
      </c>
      <c r="AW14" s="129"/>
      <c r="AX14" s="130"/>
      <c r="AY14" s="130"/>
      <c r="AZ14" s="130"/>
      <c r="BA14" s="127"/>
      <c r="BB14" s="127"/>
      <c r="BC14" s="157">
        <f>(AW14*AW$5+AX14*AX$5+AY14*AY$5+AZ14*AZ$5+BA14*BA$5+BB14*BB$5)*INPUT!$S11*INPUT!$T11</f>
        <v>0</v>
      </c>
      <c r="BD14" s="161"/>
      <c r="BI14" s="128"/>
      <c r="BJ14" s="124" t="s">
        <v>39</v>
      </c>
      <c r="BK14" s="125" t="str">
        <f>INPUT!$P11</f>
        <v>Care home (non-EMH)</v>
      </c>
      <c r="BL14" s="129"/>
      <c r="BM14" s="130"/>
      <c r="BN14" s="130"/>
      <c r="BO14" s="130"/>
      <c r="BP14" s="127"/>
      <c r="BQ14" s="127"/>
      <c r="BR14" s="157">
        <f>(BL14*BL$5+BM14*BM$5+BN14*BN$5+BO14*BO$5+BP14*BP$5+BQ14*BQ$5)*INPUT!$S11*INPUT!$T11</f>
        <v>0</v>
      </c>
      <c r="BX14" s="128"/>
      <c r="BY14" s="124" t="s">
        <v>39</v>
      </c>
      <c r="BZ14" s="125" t="str">
        <f>INPUT!$P11</f>
        <v>Care home (non-EMH)</v>
      </c>
      <c r="CA14" s="129"/>
      <c r="CB14" s="130"/>
      <c r="CC14" s="130"/>
      <c r="CD14" s="130"/>
      <c r="CE14" s="130"/>
      <c r="CF14" s="127"/>
      <c r="CG14" s="157">
        <f>(CA14*CA$5+CB14*CB$5+CC14*CC$5+CD14*CD$5+CE14*CE$5+CF14*CF$5)*INPUT!$S11*INPUT!$T11</f>
        <v>0</v>
      </c>
      <c r="CM14" s="128"/>
      <c r="CN14" s="124" t="s">
        <v>39</v>
      </c>
      <c r="CO14" s="125" t="str">
        <f>INPUT!$P11</f>
        <v>Care home (non-EMH)</v>
      </c>
      <c r="CP14" s="129"/>
      <c r="CQ14" s="130"/>
      <c r="CR14" s="130"/>
      <c r="CS14" s="130"/>
      <c r="CT14" s="127"/>
      <c r="CU14" s="127"/>
      <c r="CV14" s="157">
        <f>(CP14*CP$5+CQ14*CQ$5+CR14*CR$5+CS14*CS$5+CT14*CT$5+CU14*CU$5)*INPUT!$S11*INPUT!$T11</f>
        <v>0</v>
      </c>
      <c r="DB14" s="128"/>
      <c r="DC14" s="124" t="s">
        <v>39</v>
      </c>
      <c r="DD14" s="125" t="str">
        <f>INPUT!$P11&amp;" ("&amp;INPUT!$Q11&amp;")"</f>
        <v>Care home (non-EMH) (Wks)</v>
      </c>
      <c r="DE14" s="129"/>
      <c r="DF14" s="130"/>
      <c r="DG14" s="130"/>
      <c r="DH14" s="130"/>
      <c r="DI14" s="127"/>
      <c r="DJ14" s="127"/>
      <c r="DK14" s="157">
        <f>(DE14*DE$5+DF14*DF$5+DG14*DG$5+DH14*DH$5+DI14*DI$5+DJ14*DJ$5)*INPUT!$S11*INPUT!$T11</f>
        <v>0</v>
      </c>
      <c r="DQ14" s="128"/>
      <c r="DR14" s="124" t="s">
        <v>39</v>
      </c>
      <c r="DS14" s="125" t="str">
        <f>INPUT!$P11&amp;" ("&amp;INPUT!$Q11&amp;")"</f>
        <v>Care home (non-EMH) (Wks)</v>
      </c>
      <c r="DT14" s="129"/>
      <c r="DU14" s="130"/>
      <c r="DV14" s="130"/>
      <c r="DW14" s="130"/>
      <c r="DX14" s="127"/>
      <c r="DY14" s="127"/>
      <c r="DZ14" s="157">
        <f>(DT14*DT$5+DU14*DU$5+DV14*DV$5+DW14*DW$5+DX14*DX$5+DY14*DY$5)*INPUT!$S11*INPUT!$T11</f>
        <v>0</v>
      </c>
      <c r="EF14" s="128"/>
      <c r="EG14" s="124" t="s">
        <v>39</v>
      </c>
      <c r="EH14" s="125" t="str">
        <f>INPUT!$P11&amp;" ("&amp;INPUT!$Q11&amp;")"</f>
        <v>Care home (non-EMH) (Wks)</v>
      </c>
      <c r="EI14" s="129"/>
      <c r="EJ14" s="130"/>
      <c r="EK14" s="130"/>
      <c r="EL14" s="130"/>
      <c r="EM14" s="127"/>
      <c r="EN14" s="127"/>
      <c r="EO14" s="157">
        <f>(EI14*EI$5+EJ14*EJ$5+EK14*EK$5+EL14*EL$5+EM14*EM$5+EN14*EN$5)*INPUT!$S11*INPUT!$T11</f>
        <v>0</v>
      </c>
      <c r="EU14" s="128"/>
      <c r="EV14" s="124" t="s">
        <v>39</v>
      </c>
      <c r="EW14" s="125" t="str">
        <f>INPUT!$P11&amp;" ("&amp;INPUT!$Q11&amp;")"</f>
        <v>Care home (non-EMH) (Wks)</v>
      </c>
      <c r="EX14" s="129"/>
      <c r="EY14" s="130"/>
      <c r="EZ14" s="130"/>
      <c r="FA14" s="130"/>
      <c r="FB14" s="127"/>
      <c r="FC14" s="127"/>
      <c r="FD14" s="157">
        <f>(EX14*EX$5+EY14*EY$5+EZ14*EZ$5+FA14*FA$5+FB14*FB$5+FC14*FC$5)*INPUT!$S11*INPUT!$T11</f>
        <v>0</v>
      </c>
      <c r="FJ14" s="128"/>
      <c r="FK14" s="124" t="s">
        <v>39</v>
      </c>
      <c r="FL14" s="125" t="str">
        <f>INPUT!$P11&amp;" ("&amp;INPUT!$Q11&amp;")"</f>
        <v>Care home (non-EMH) (Wks)</v>
      </c>
      <c r="FM14" s="129"/>
      <c r="FN14" s="130"/>
      <c r="FO14" s="130"/>
      <c r="FP14" s="130"/>
      <c r="FQ14" s="127"/>
      <c r="FR14" s="127"/>
      <c r="FS14" s="157">
        <f>(FM14*FM$5+FN14*FN$5+FO14*FO$5+FP14*FP$5+FQ14*FQ$5+FR14*FR$5)*INPUT!$S11*INPUT!$T11</f>
        <v>0</v>
      </c>
      <c r="FY14" s="128"/>
      <c r="FZ14" s="124" t="s">
        <v>39</v>
      </c>
      <c r="GA14" s="125" t="str">
        <f>INPUT!$P11&amp;" ("&amp;INPUT!$Q11&amp;")"</f>
        <v>Care home (non-EMH) (Wks)</v>
      </c>
      <c r="GB14" s="129"/>
      <c r="GC14" s="130"/>
      <c r="GD14" s="130"/>
      <c r="GE14" s="130"/>
      <c r="GF14" s="127"/>
      <c r="GG14" s="127"/>
      <c r="GH14" s="157">
        <f>(GB14*GB$5+GC14*GC$5+GD14*GD$5+GE14*GE$5+GF14*GF$5+GG14*GG$5)*INPUT!$S11*INPUT!$T11</f>
        <v>0</v>
      </c>
      <c r="GN14" s="128"/>
      <c r="GO14" s="124" t="s">
        <v>39</v>
      </c>
      <c r="GP14" s="125" t="str">
        <f>INPUT!$P11&amp;" ("&amp;INPUT!$Q11&amp;")"</f>
        <v>Care home (non-EMH) (Wks)</v>
      </c>
      <c r="GQ14" s="129"/>
      <c r="GR14" s="130"/>
      <c r="GS14" s="130"/>
      <c r="GT14" s="130"/>
      <c r="GU14" s="127"/>
      <c r="GV14" s="127"/>
      <c r="GW14" s="157">
        <f>(GQ14*GQ$5+GR14*GR$5+GS14*GS$5+GT14*GT$5+GU14*GU$5+GV14*GV$5)*INPUT!$S11*INPUT!$T11</f>
        <v>0</v>
      </c>
      <c r="HC14" s="128"/>
      <c r="HD14" s="124" t="s">
        <v>39</v>
      </c>
      <c r="HE14" s="125" t="str">
        <f>INPUT!$P11&amp;" ("&amp;INPUT!$Q11&amp;")"</f>
        <v>Care home (non-EMH) (Wks)</v>
      </c>
      <c r="HF14" s="129"/>
      <c r="HG14" s="130"/>
      <c r="HH14" s="130"/>
      <c r="HI14" s="130"/>
      <c r="HJ14" s="127"/>
      <c r="HK14" s="127"/>
      <c r="HL14" s="157">
        <f>(HF14*HF$5+HG14*HG$5+HH14*HH$5+HI14*HI$5+HJ14*HJ$5+HK14*HK$5)*INPUT!$S11*INPUT!$T11</f>
        <v>0</v>
      </c>
      <c r="HR14" s="128"/>
      <c r="HS14" s="124" t="s">
        <v>39</v>
      </c>
      <c r="HT14" s="125" t="str">
        <f>INPUT!$P11&amp;" ("&amp;INPUT!$Q11&amp;")"</f>
        <v>Care home (non-EMH) (Wks)</v>
      </c>
      <c r="HU14" s="129"/>
      <c r="HV14" s="130"/>
      <c r="HW14" s="130"/>
      <c r="HX14" s="130"/>
      <c r="HY14" s="127"/>
      <c r="HZ14" s="127"/>
      <c r="IA14" s="157">
        <f>(HU14*HU$5+HV14*HV$5+HW14*HW$5+HX14*HX$5+HY14*HY$5+HZ14*HZ$5)*INPUT!$S11*INPUT!$T11</f>
        <v>0</v>
      </c>
      <c r="IG14" s="128"/>
      <c r="IH14" s="124" t="s">
        <v>39</v>
      </c>
      <c r="II14" s="125" t="str">
        <f>INPUT!$P11&amp;" ("&amp;INPUT!$Q11&amp;")"</f>
        <v>Care home (non-EMH) (Wks)</v>
      </c>
      <c r="IJ14" s="129"/>
      <c r="IK14" s="130"/>
      <c r="IL14" s="130"/>
      <c r="IM14" s="130"/>
      <c r="IN14" s="127"/>
      <c r="IO14" s="127"/>
      <c r="IP14" s="157">
        <f>(IJ14*IJ$5+IK14*IK$5+IL14*IL$5+IM14*IM$5+IN14*IN$5+IO14*IO$5)*INPUT!$S11*INPUT!$T11</f>
        <v>0</v>
      </c>
    </row>
    <row r="15" spans="1:250" ht="9.75" customHeight="1">
      <c r="A15" s="12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P15" s="128"/>
      <c r="Q15" s="124" t="s">
        <v>42</v>
      </c>
      <c r="R15" s="125" t="str">
        <f>INPUT!$P12</f>
        <v>Acute bed</v>
      </c>
      <c r="S15" s="129"/>
      <c r="T15" s="130"/>
      <c r="U15" s="130"/>
      <c r="V15" s="130"/>
      <c r="W15" s="127"/>
      <c r="X15" s="127"/>
      <c r="Y15" s="157">
        <f>(S15*S$5+T15*T$5+U15*U$5+V15*V$5+W15*W$5+X15*X$5)*INPUT!$S12*INPUT!$T12</f>
        <v>0</v>
      </c>
      <c r="Z15" s="155"/>
      <c r="AE15" s="128"/>
      <c r="AF15" s="124" t="s">
        <v>42</v>
      </c>
      <c r="AG15" s="125" t="str">
        <f>INPUT!$P12</f>
        <v>Acute bed</v>
      </c>
      <c r="AH15" s="129"/>
      <c r="AI15" s="130"/>
      <c r="AJ15" s="130"/>
      <c r="AK15" s="130"/>
      <c r="AL15" s="130"/>
      <c r="AM15" s="127"/>
      <c r="AN15" s="157">
        <f>(AH15*AH$5+AI15*AI$5+AJ15*AJ$5+AK15*AK$5+AL15*AL$5+AM15*AM$5)*INPUT!$S12*INPUT!$T12</f>
        <v>0</v>
      </c>
      <c r="AO15" s="155"/>
      <c r="AT15" s="128"/>
      <c r="AU15" s="124" t="s">
        <v>42</v>
      </c>
      <c r="AV15" s="125" t="str">
        <f>INPUT!$P12</f>
        <v>Acute bed</v>
      </c>
      <c r="AW15" s="129">
        <v>21</v>
      </c>
      <c r="AX15" s="130">
        <v>21</v>
      </c>
      <c r="AY15" s="130">
        <v>0</v>
      </c>
      <c r="AZ15" s="130"/>
      <c r="BA15" s="127"/>
      <c r="BB15" s="127"/>
      <c r="BC15" s="157">
        <f>(AW15*AW$5+AX15*AX$5+AY15*AY$5+AZ15*AZ$5+BA15*BA$5+BB15*BB$5)*INPUT!$S12*INPUT!$T12</f>
        <v>4158000</v>
      </c>
      <c r="BD15" s="161"/>
      <c r="BI15" s="128"/>
      <c r="BJ15" s="124" t="s">
        <v>42</v>
      </c>
      <c r="BK15" s="125" t="str">
        <f>INPUT!$P12</f>
        <v>Acute bed</v>
      </c>
      <c r="BL15" s="129"/>
      <c r="BM15" s="130"/>
      <c r="BN15" s="130"/>
      <c r="BO15" s="130"/>
      <c r="BP15" s="127"/>
      <c r="BQ15" s="127"/>
      <c r="BR15" s="157">
        <f>(BL15*BL$5+BM15*BM$5+BN15*BN$5+BO15*BO$5+BP15*BP$5+BQ15*BQ$5)*INPUT!$S12*INPUT!$T12</f>
        <v>0</v>
      </c>
      <c r="BX15" s="128"/>
      <c r="BY15" s="124" t="s">
        <v>42</v>
      </c>
      <c r="BZ15" s="125" t="str">
        <f>INPUT!$P12</f>
        <v>Acute bed</v>
      </c>
      <c r="CA15" s="129"/>
      <c r="CB15" s="130"/>
      <c r="CC15" s="130"/>
      <c r="CD15" s="130"/>
      <c r="CE15" s="130"/>
      <c r="CF15" s="127"/>
      <c r="CG15" s="157">
        <f>(CA15*CA$5+CB15*CB$5+CC15*CC$5+CD15*CD$5+CE15*CE$5+CF15*CF$5)*INPUT!$S12*INPUT!$T12</f>
        <v>0</v>
      </c>
      <c r="CM15" s="128"/>
      <c r="CN15" s="124" t="s">
        <v>42</v>
      </c>
      <c r="CO15" s="125" t="str">
        <f>INPUT!$P12</f>
        <v>Acute bed</v>
      </c>
      <c r="CP15" s="129"/>
      <c r="CQ15" s="130"/>
      <c r="CR15" s="130"/>
      <c r="CS15" s="130"/>
      <c r="CT15" s="127"/>
      <c r="CU15" s="127"/>
      <c r="CV15" s="157">
        <f>(CP15*CP$5+CQ15*CQ$5+CR15*CR$5+CS15*CS$5+CT15*CT$5+CU15*CU$5)*INPUT!$S12*INPUT!$T12</f>
        <v>0</v>
      </c>
      <c r="DB15" s="128"/>
      <c r="DC15" s="124" t="s">
        <v>42</v>
      </c>
      <c r="DD15" s="125" t="str">
        <f>INPUT!$P12&amp;" ("&amp;INPUT!$Q12&amp;")"</f>
        <v>Acute bed (Days)</v>
      </c>
      <c r="DE15" s="129"/>
      <c r="DF15" s="130"/>
      <c r="DG15" s="130"/>
      <c r="DH15" s="130"/>
      <c r="DI15" s="127"/>
      <c r="DJ15" s="127"/>
      <c r="DK15" s="157">
        <f>(DE15*DE$5+DF15*DF$5+DG15*DG$5+DH15*DH$5+DI15*DI$5+DJ15*DJ$5)*INPUT!$S12*INPUT!$T12</f>
        <v>0</v>
      </c>
      <c r="DQ15" s="128"/>
      <c r="DR15" s="124" t="s">
        <v>42</v>
      </c>
      <c r="DS15" s="125" t="str">
        <f>INPUT!$P12&amp;" ("&amp;INPUT!$Q12&amp;")"</f>
        <v>Acute bed (Days)</v>
      </c>
      <c r="DT15" s="129"/>
      <c r="DU15" s="130"/>
      <c r="DV15" s="130"/>
      <c r="DW15" s="130"/>
      <c r="DX15" s="127"/>
      <c r="DY15" s="127"/>
      <c r="DZ15" s="157">
        <f>(DT15*DT$5+DU15*DU$5+DV15*DV$5+DW15*DW$5+DX15*DX$5+DY15*DY$5)*INPUT!$S12*INPUT!$T12</f>
        <v>0</v>
      </c>
      <c r="EF15" s="128"/>
      <c r="EG15" s="124" t="s">
        <v>42</v>
      </c>
      <c r="EH15" s="125" t="str">
        <f>INPUT!$P12&amp;" ("&amp;INPUT!$Q12&amp;")"</f>
        <v>Acute bed (Days)</v>
      </c>
      <c r="EI15" s="129"/>
      <c r="EJ15" s="130"/>
      <c r="EK15" s="130"/>
      <c r="EL15" s="130"/>
      <c r="EM15" s="127"/>
      <c r="EN15" s="127"/>
      <c r="EO15" s="157">
        <f>(EI15*EI$5+EJ15*EJ$5+EK15*EK$5+EL15*EL$5+EM15*EM$5+EN15*EN$5)*INPUT!$S12*INPUT!$T12</f>
        <v>0</v>
      </c>
      <c r="EU15" s="128"/>
      <c r="EV15" s="124" t="s">
        <v>42</v>
      </c>
      <c r="EW15" s="125" t="str">
        <f>INPUT!$P12&amp;" ("&amp;INPUT!$Q12&amp;")"</f>
        <v>Acute bed (Days)</v>
      </c>
      <c r="EX15" s="129"/>
      <c r="EY15" s="130"/>
      <c r="EZ15" s="130"/>
      <c r="FA15" s="130"/>
      <c r="FB15" s="127"/>
      <c r="FC15" s="127"/>
      <c r="FD15" s="157">
        <f>(EX15*EX$5+EY15*EY$5+EZ15*EZ$5+FA15*FA$5+FB15*FB$5+FC15*FC$5)*INPUT!$S12*INPUT!$T12</f>
        <v>0</v>
      </c>
      <c r="FJ15" s="128"/>
      <c r="FK15" s="124" t="s">
        <v>42</v>
      </c>
      <c r="FL15" s="125" t="str">
        <f>INPUT!$P12&amp;" ("&amp;INPUT!$Q12&amp;")"</f>
        <v>Acute bed (Days)</v>
      </c>
      <c r="FM15" s="129"/>
      <c r="FN15" s="130"/>
      <c r="FO15" s="130"/>
      <c r="FP15" s="130"/>
      <c r="FQ15" s="127"/>
      <c r="FR15" s="127"/>
      <c r="FS15" s="157">
        <f>(FM15*FM$5+FN15*FN$5+FO15*FO$5+FP15*FP$5+FQ15*FQ$5+FR15*FR$5)*INPUT!$S12*INPUT!$T12</f>
        <v>0</v>
      </c>
      <c r="FY15" s="128"/>
      <c r="FZ15" s="124" t="s">
        <v>42</v>
      </c>
      <c r="GA15" s="125" t="str">
        <f>INPUT!$P12&amp;" ("&amp;INPUT!$Q12&amp;")"</f>
        <v>Acute bed (Days)</v>
      </c>
      <c r="GB15" s="129"/>
      <c r="GC15" s="130"/>
      <c r="GD15" s="130"/>
      <c r="GE15" s="130"/>
      <c r="GF15" s="127"/>
      <c r="GG15" s="127"/>
      <c r="GH15" s="157">
        <f>(GB15*GB$5+GC15*GC$5+GD15*GD$5+GE15*GE$5+GF15*GF$5+GG15*GG$5)*INPUT!$S12*INPUT!$T12</f>
        <v>0</v>
      </c>
      <c r="GN15" s="128"/>
      <c r="GO15" s="124" t="s">
        <v>42</v>
      </c>
      <c r="GP15" s="125" t="str">
        <f>INPUT!$P12&amp;" ("&amp;INPUT!$Q12&amp;")"</f>
        <v>Acute bed (Days)</v>
      </c>
      <c r="GQ15" s="129"/>
      <c r="GR15" s="130"/>
      <c r="GS15" s="130"/>
      <c r="GT15" s="130"/>
      <c r="GU15" s="127"/>
      <c r="GV15" s="127"/>
      <c r="GW15" s="157">
        <f>(GQ15*GQ$5+GR15*GR$5+GS15*GS$5+GT15*GT$5+GU15*GU$5+GV15*GV$5)*INPUT!$S12*INPUT!$T12</f>
        <v>0</v>
      </c>
      <c r="HC15" s="128"/>
      <c r="HD15" s="124" t="s">
        <v>42</v>
      </c>
      <c r="HE15" s="125" t="str">
        <f>INPUT!$P12&amp;" ("&amp;INPUT!$Q12&amp;")"</f>
        <v>Acute bed (Days)</v>
      </c>
      <c r="HF15" s="129"/>
      <c r="HG15" s="130"/>
      <c r="HH15" s="130"/>
      <c r="HI15" s="130"/>
      <c r="HJ15" s="127"/>
      <c r="HK15" s="127"/>
      <c r="HL15" s="157">
        <f>(HF15*HF$5+HG15*HG$5+HH15*HH$5+HI15*HI$5+HJ15*HJ$5+HK15*HK$5)*INPUT!$S12*INPUT!$T12</f>
        <v>0</v>
      </c>
      <c r="HR15" s="128"/>
      <c r="HS15" s="124" t="s">
        <v>42</v>
      </c>
      <c r="HT15" s="125" t="str">
        <f>INPUT!$P12&amp;" ("&amp;INPUT!$Q12&amp;")"</f>
        <v>Acute bed (Days)</v>
      </c>
      <c r="HU15" s="129"/>
      <c r="HV15" s="130"/>
      <c r="HW15" s="130"/>
      <c r="HX15" s="130"/>
      <c r="HY15" s="127"/>
      <c r="HZ15" s="127"/>
      <c r="IA15" s="157">
        <f>(HU15*HU$5+HV15*HV$5+HW15*HW$5+HX15*HX$5+HY15*HY$5+HZ15*HZ$5)*INPUT!$S12*INPUT!$T12</f>
        <v>0</v>
      </c>
      <c r="IG15" s="128"/>
      <c r="IH15" s="124" t="s">
        <v>42</v>
      </c>
      <c r="II15" s="125" t="str">
        <f>INPUT!$P12&amp;" ("&amp;INPUT!$Q12&amp;")"</f>
        <v>Acute bed (Days)</v>
      </c>
      <c r="IJ15" s="129"/>
      <c r="IK15" s="130"/>
      <c r="IL15" s="130"/>
      <c r="IM15" s="130"/>
      <c r="IN15" s="127"/>
      <c r="IO15" s="127"/>
      <c r="IP15" s="157">
        <f>(IJ15*IJ$5+IK15*IK$5+IL15*IL$5+IM15*IM$5+IN15*IN$5+IO15*IO$5)*INPUT!$S12*INPUT!$T12</f>
        <v>0</v>
      </c>
    </row>
    <row r="16" spans="1:250" ht="9.75" customHeight="1">
      <c r="A16" s="12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P16" s="128"/>
      <c r="Q16" s="124" t="s">
        <v>45</v>
      </c>
      <c r="R16" s="125" t="str">
        <f>INPUT!$P13</f>
        <v>Comm hospital bed</v>
      </c>
      <c r="S16" s="129"/>
      <c r="T16" s="130"/>
      <c r="U16" s="130"/>
      <c r="V16" s="130"/>
      <c r="W16" s="127"/>
      <c r="X16" s="127"/>
      <c r="Y16" s="157">
        <f>(S16*S$5+T16*T$5+U16*U$5+V16*V$5+W16*W$5+X16*X$5)*INPUT!$S13*INPUT!$T13</f>
        <v>0</v>
      </c>
      <c r="Z16" s="155"/>
      <c r="AE16" s="128"/>
      <c r="AF16" s="124" t="s">
        <v>45</v>
      </c>
      <c r="AG16" s="125" t="str">
        <f>INPUT!$P13</f>
        <v>Comm hospital bed</v>
      </c>
      <c r="AH16" s="129"/>
      <c r="AI16" s="130"/>
      <c r="AJ16" s="130"/>
      <c r="AK16" s="130"/>
      <c r="AL16" s="130"/>
      <c r="AM16" s="127"/>
      <c r="AN16" s="157">
        <f>(AH16*AH$5+AI16*AI$5+AJ16*AJ$5+AK16*AK$5+AL16*AL$5+AM16*AM$5)*INPUT!$S13*INPUT!$T13</f>
        <v>0</v>
      </c>
      <c r="AO16" s="155"/>
      <c r="AT16" s="128"/>
      <c r="AU16" s="124" t="s">
        <v>45</v>
      </c>
      <c r="AV16" s="125" t="str">
        <f>INPUT!$P13</f>
        <v>Comm hospital bed</v>
      </c>
      <c r="AW16" s="129"/>
      <c r="AX16" s="130"/>
      <c r="AY16" s="130"/>
      <c r="AZ16" s="130"/>
      <c r="BA16" s="127"/>
      <c r="BB16" s="127"/>
      <c r="BC16" s="157">
        <f>(AW16*AW$5+AX16*AX$5+AY16*AY$5+AZ16*AZ$5+BA16*BA$5+BB16*BB$5)*INPUT!$S13*INPUT!$T13</f>
        <v>0</v>
      </c>
      <c r="BD16" s="161"/>
      <c r="BI16" s="128"/>
      <c r="BJ16" s="124" t="s">
        <v>45</v>
      </c>
      <c r="BK16" s="125" t="str">
        <f>INPUT!$P13</f>
        <v>Comm hospital bed</v>
      </c>
      <c r="BL16" s="129"/>
      <c r="BM16" s="130"/>
      <c r="BN16" s="130"/>
      <c r="BO16" s="130"/>
      <c r="BP16" s="127"/>
      <c r="BQ16" s="127"/>
      <c r="BR16" s="157">
        <f>(BL16*BL$5+BM16*BM$5+BN16*BN$5+BO16*BO$5+BP16*BP$5+BQ16*BQ$5)*INPUT!$S13*INPUT!$T13</f>
        <v>0</v>
      </c>
      <c r="BX16" s="128"/>
      <c r="BY16" s="124" t="s">
        <v>45</v>
      </c>
      <c r="BZ16" s="125" t="str">
        <f>INPUT!$P13</f>
        <v>Comm hospital bed</v>
      </c>
      <c r="CA16" s="129"/>
      <c r="CB16" s="130"/>
      <c r="CC16" s="130"/>
      <c r="CD16" s="130"/>
      <c r="CE16" s="130"/>
      <c r="CF16" s="127"/>
      <c r="CG16" s="157">
        <f>(CA16*CA$5+CB16*CB$5+CC16*CC$5+CD16*CD$5+CE16*CE$5+CF16*CF$5)*INPUT!$S13*INPUT!$T13</f>
        <v>0</v>
      </c>
      <c r="CM16" s="128"/>
      <c r="CN16" s="124" t="s">
        <v>45</v>
      </c>
      <c r="CO16" s="125" t="str">
        <f>INPUT!$P13</f>
        <v>Comm hospital bed</v>
      </c>
      <c r="CP16" s="129"/>
      <c r="CQ16" s="130"/>
      <c r="CR16" s="130"/>
      <c r="CS16" s="130"/>
      <c r="CT16" s="127"/>
      <c r="CU16" s="127"/>
      <c r="CV16" s="157">
        <f>(CP16*CP$5+CQ16*CQ$5+CR16*CR$5+CS16*CS$5+CT16*CT$5+CU16*CU$5)*INPUT!$S13*INPUT!$T13</f>
        <v>0</v>
      </c>
      <c r="DB16" s="128"/>
      <c r="DC16" s="124" t="s">
        <v>45</v>
      </c>
      <c r="DD16" s="125" t="str">
        <f>INPUT!$P13&amp;" ("&amp;INPUT!$Q13&amp;")"</f>
        <v>Comm hospital bed (Days)</v>
      </c>
      <c r="DE16" s="129"/>
      <c r="DF16" s="130"/>
      <c r="DG16" s="130"/>
      <c r="DH16" s="130"/>
      <c r="DI16" s="127"/>
      <c r="DJ16" s="127"/>
      <c r="DK16" s="157">
        <f>(DE16*DE$5+DF16*DF$5+DG16*DG$5+DH16*DH$5+DI16*DI$5+DJ16*DJ$5)*INPUT!$S13*INPUT!$T13</f>
        <v>0</v>
      </c>
      <c r="DQ16" s="128"/>
      <c r="DR16" s="124" t="s">
        <v>45</v>
      </c>
      <c r="DS16" s="125" t="str">
        <f>INPUT!$P13&amp;" ("&amp;INPUT!$Q13&amp;")"</f>
        <v>Comm hospital bed (Days)</v>
      </c>
      <c r="DT16" s="129"/>
      <c r="DU16" s="130"/>
      <c r="DV16" s="130"/>
      <c r="DW16" s="130"/>
      <c r="DX16" s="127"/>
      <c r="DY16" s="127"/>
      <c r="DZ16" s="157">
        <f>(DT16*DT$5+DU16*DU$5+DV16*DV$5+DW16*DW$5+DX16*DX$5+DY16*DY$5)*INPUT!$S13*INPUT!$T13</f>
        <v>0</v>
      </c>
      <c r="EF16" s="128"/>
      <c r="EG16" s="124" t="s">
        <v>45</v>
      </c>
      <c r="EH16" s="125" t="str">
        <f>INPUT!$P13&amp;" ("&amp;INPUT!$Q13&amp;")"</f>
        <v>Comm hospital bed (Days)</v>
      </c>
      <c r="EI16" s="129"/>
      <c r="EJ16" s="130"/>
      <c r="EK16" s="130"/>
      <c r="EL16" s="130"/>
      <c r="EM16" s="127"/>
      <c r="EN16" s="127"/>
      <c r="EO16" s="157">
        <f>(EI16*EI$5+EJ16*EJ$5+EK16*EK$5+EL16*EL$5+EM16*EM$5+EN16*EN$5)*INPUT!$S13*INPUT!$T13</f>
        <v>0</v>
      </c>
      <c r="EU16" s="128"/>
      <c r="EV16" s="124" t="s">
        <v>45</v>
      </c>
      <c r="EW16" s="125" t="str">
        <f>INPUT!$P13&amp;" ("&amp;INPUT!$Q13&amp;")"</f>
        <v>Comm hospital bed (Days)</v>
      </c>
      <c r="EX16" s="129"/>
      <c r="EY16" s="130"/>
      <c r="EZ16" s="130"/>
      <c r="FA16" s="130"/>
      <c r="FB16" s="127"/>
      <c r="FC16" s="127"/>
      <c r="FD16" s="157">
        <f>(EX16*EX$5+EY16*EY$5+EZ16*EZ$5+FA16*FA$5+FB16*FB$5+FC16*FC$5)*INPUT!$S13*INPUT!$T13</f>
        <v>0</v>
      </c>
      <c r="FJ16" s="128"/>
      <c r="FK16" s="124" t="s">
        <v>45</v>
      </c>
      <c r="FL16" s="125" t="str">
        <f>INPUT!$P13&amp;" ("&amp;INPUT!$Q13&amp;")"</f>
        <v>Comm hospital bed (Days)</v>
      </c>
      <c r="FM16" s="129"/>
      <c r="FN16" s="130"/>
      <c r="FO16" s="130"/>
      <c r="FP16" s="130"/>
      <c r="FQ16" s="127"/>
      <c r="FR16" s="127"/>
      <c r="FS16" s="157">
        <f>(FM16*FM$5+FN16*FN$5+FO16*FO$5+FP16*FP$5+FQ16*FQ$5+FR16*FR$5)*INPUT!$S13*INPUT!$T13</f>
        <v>0</v>
      </c>
      <c r="FY16" s="128"/>
      <c r="FZ16" s="124" t="s">
        <v>45</v>
      </c>
      <c r="GA16" s="125" t="str">
        <f>INPUT!$P13&amp;" ("&amp;INPUT!$Q13&amp;")"</f>
        <v>Comm hospital bed (Days)</v>
      </c>
      <c r="GB16" s="129"/>
      <c r="GC16" s="130"/>
      <c r="GD16" s="130"/>
      <c r="GE16" s="130"/>
      <c r="GF16" s="127"/>
      <c r="GG16" s="127"/>
      <c r="GH16" s="157">
        <f>(GB16*GB$5+GC16*GC$5+GD16*GD$5+GE16*GE$5+GF16*GF$5+GG16*GG$5)*INPUT!$S13*INPUT!$T13</f>
        <v>0</v>
      </c>
      <c r="GN16" s="128"/>
      <c r="GO16" s="124" t="s">
        <v>45</v>
      </c>
      <c r="GP16" s="125" t="str">
        <f>INPUT!$P13&amp;" ("&amp;INPUT!$Q13&amp;")"</f>
        <v>Comm hospital bed (Days)</v>
      </c>
      <c r="GQ16" s="129"/>
      <c r="GR16" s="130"/>
      <c r="GS16" s="130"/>
      <c r="GT16" s="130"/>
      <c r="GU16" s="127"/>
      <c r="GV16" s="127"/>
      <c r="GW16" s="157">
        <f>(GQ16*GQ$5+GR16*GR$5+GS16*GS$5+GT16*GT$5+GU16*GU$5+GV16*GV$5)*INPUT!$S13*INPUT!$T13</f>
        <v>0</v>
      </c>
      <c r="HC16" s="128"/>
      <c r="HD16" s="124" t="s">
        <v>45</v>
      </c>
      <c r="HE16" s="125" t="str">
        <f>INPUT!$P13&amp;" ("&amp;INPUT!$Q13&amp;")"</f>
        <v>Comm hospital bed (Days)</v>
      </c>
      <c r="HF16" s="129"/>
      <c r="HG16" s="130"/>
      <c r="HH16" s="130"/>
      <c r="HI16" s="130"/>
      <c r="HJ16" s="127"/>
      <c r="HK16" s="127"/>
      <c r="HL16" s="157">
        <f>(HF16*HF$5+HG16*HG$5+HH16*HH$5+HI16*HI$5+HJ16*HJ$5+HK16*HK$5)*INPUT!$S13*INPUT!$T13</f>
        <v>0</v>
      </c>
      <c r="HR16" s="128"/>
      <c r="HS16" s="124" t="s">
        <v>45</v>
      </c>
      <c r="HT16" s="125" t="str">
        <f>INPUT!$P13&amp;" ("&amp;INPUT!$Q13&amp;")"</f>
        <v>Comm hospital bed (Days)</v>
      </c>
      <c r="HU16" s="129"/>
      <c r="HV16" s="130"/>
      <c r="HW16" s="130"/>
      <c r="HX16" s="130"/>
      <c r="HY16" s="127"/>
      <c r="HZ16" s="127"/>
      <c r="IA16" s="157">
        <f>(HU16*HU$5+HV16*HV$5+HW16*HW$5+HX16*HX$5+HY16*HY$5+HZ16*HZ$5)*INPUT!$S13*INPUT!$T13</f>
        <v>0</v>
      </c>
      <c r="IG16" s="128"/>
      <c r="IH16" s="124" t="s">
        <v>45</v>
      </c>
      <c r="II16" s="125" t="str">
        <f>INPUT!$P13&amp;" ("&amp;INPUT!$Q13&amp;")"</f>
        <v>Comm hospital bed (Days)</v>
      </c>
      <c r="IJ16" s="129"/>
      <c r="IK16" s="130"/>
      <c r="IL16" s="130"/>
      <c r="IM16" s="130"/>
      <c r="IN16" s="127"/>
      <c r="IO16" s="127"/>
      <c r="IP16" s="157">
        <f>(IJ16*IJ$5+IK16*IK$5+IL16*IL$5+IM16*IM$5+IN16*IN$5+IO16*IO$5)*INPUT!$S13*INPUT!$T13</f>
        <v>0</v>
      </c>
    </row>
    <row r="17" spans="1:250" ht="9.75" customHeight="1">
      <c r="A17" s="12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P17" s="128"/>
      <c r="Q17" s="124" t="s">
        <v>48</v>
      </c>
      <c r="R17" s="125" t="str">
        <f>INPUT!$P14</f>
        <v>Telecare</v>
      </c>
      <c r="S17" s="129"/>
      <c r="T17" s="130">
        <v>52</v>
      </c>
      <c r="U17" s="130">
        <v>52</v>
      </c>
      <c r="V17" s="130"/>
      <c r="W17" s="127"/>
      <c r="X17" s="127"/>
      <c r="Y17" s="157">
        <f>(S17*S$5+T17*T$5+U17*U$5+V17*V$5+W17*W$5+X17*X$5)*INPUT!$S14*INPUT!$T14</f>
        <v>262969.19999999995</v>
      </c>
      <c r="Z17" s="155"/>
      <c r="AE17" s="128"/>
      <c r="AF17" s="124" t="s">
        <v>48</v>
      </c>
      <c r="AG17" s="125" t="str">
        <f>INPUT!$P14</f>
        <v>Telecare</v>
      </c>
      <c r="AH17" s="129"/>
      <c r="AI17" s="130">
        <v>52</v>
      </c>
      <c r="AJ17" s="130">
        <v>52</v>
      </c>
      <c r="AK17" s="130"/>
      <c r="AL17" s="127"/>
      <c r="AM17" s="127"/>
      <c r="AN17" s="157">
        <f>(AH17*AH$5+AI17*AI$5+AJ17*AJ$5+AK17*AK$5+AL17*AL$5+AM17*AM$5)*INPUT!$S14*INPUT!$T14</f>
        <v>25545.000000000004</v>
      </c>
      <c r="AO17" s="155"/>
      <c r="AT17" s="128"/>
      <c r="AU17" s="124" t="s">
        <v>48</v>
      </c>
      <c r="AV17" s="125" t="str">
        <f>INPUT!$P14</f>
        <v>Telecare</v>
      </c>
      <c r="AW17" s="129"/>
      <c r="AX17" s="130">
        <v>52</v>
      </c>
      <c r="AY17" s="130">
        <v>52</v>
      </c>
      <c r="AZ17" s="130"/>
      <c r="BA17" s="127"/>
      <c r="BB17" s="127"/>
      <c r="BC17" s="157">
        <f>(AW17*AW$5+AX17*AX$5+AY17*AY$5+AZ17*AZ$5+BA17*BA$5+BB17*BB$5)*INPUT!$S14*INPUT!$T14</f>
        <v>214500</v>
      </c>
      <c r="BD17" s="161"/>
      <c r="BI17" s="128"/>
      <c r="BJ17" s="124" t="s">
        <v>48</v>
      </c>
      <c r="BK17" s="125" t="str">
        <f>INPUT!$P14</f>
        <v>Telecare</v>
      </c>
      <c r="BL17" s="129"/>
      <c r="BM17" s="130">
        <v>52</v>
      </c>
      <c r="BN17" s="130"/>
      <c r="BO17" s="130"/>
      <c r="BP17" s="127"/>
      <c r="BQ17" s="127"/>
      <c r="BR17" s="157">
        <f>(BL17*BL$5+BM17*BM$5+BN17*BN$5+BO17*BO$5+BP17*BP$5+BQ17*BQ$5)*INPUT!$S14*INPUT!$T14</f>
        <v>171600</v>
      </c>
      <c r="BX17" s="128"/>
      <c r="BY17" s="124" t="s">
        <v>48</v>
      </c>
      <c r="BZ17" s="125" t="str">
        <f>INPUT!$P14</f>
        <v>Telecare</v>
      </c>
      <c r="CA17" s="129"/>
      <c r="CB17" s="130">
        <v>52</v>
      </c>
      <c r="CC17" s="130"/>
      <c r="CD17" s="130"/>
      <c r="CE17" s="130"/>
      <c r="CF17" s="127"/>
      <c r="CG17" s="157">
        <f>(CA17*CA$5+CB17*CB$5+CC17*CC$5+CD17*CD$5+CE17*CE$5+CF17*CF$5)*INPUT!$S14*INPUT!$T14</f>
        <v>0</v>
      </c>
      <c r="CM17" s="128"/>
      <c r="CN17" s="124" t="s">
        <v>48</v>
      </c>
      <c r="CO17" s="125" t="str">
        <f>INPUT!$P14</f>
        <v>Telecare</v>
      </c>
      <c r="CP17" s="129"/>
      <c r="CQ17" s="130">
        <v>52</v>
      </c>
      <c r="CR17" s="130"/>
      <c r="CS17" s="130"/>
      <c r="CT17" s="127"/>
      <c r="CU17" s="127"/>
      <c r="CV17" s="157">
        <f>(CP17*CP$5+CQ17*CQ$5+CR17*CR$5+CS17*CS$5+CT17*CT$5+CU17*CU$5)*INPUT!$S14*INPUT!$T14</f>
        <v>0</v>
      </c>
      <c r="DB17" s="128"/>
      <c r="DC17" s="124" t="s">
        <v>48</v>
      </c>
      <c r="DD17" s="125" t="str">
        <f>INPUT!$P14&amp;" ("&amp;INPUT!$Q14&amp;")"</f>
        <v>Telecare (Wks)</v>
      </c>
      <c r="DE17" s="129"/>
      <c r="DF17" s="130"/>
      <c r="DG17" s="130"/>
      <c r="DH17" s="130"/>
      <c r="DI17" s="127"/>
      <c r="DJ17" s="127"/>
      <c r="DK17" s="157">
        <f>(DE17*DE$5+DF17*DF$5+DG17*DG$5+DH17*DH$5+DI17*DI$5+DJ17*DJ$5)*INPUT!$S14*INPUT!$T14</f>
        <v>0</v>
      </c>
      <c r="DQ17" s="128"/>
      <c r="DR17" s="124" t="s">
        <v>48</v>
      </c>
      <c r="DS17" s="125" t="str">
        <f>INPUT!$P14&amp;" ("&amp;INPUT!$Q14&amp;")"</f>
        <v>Telecare (Wks)</v>
      </c>
      <c r="DT17" s="129"/>
      <c r="DU17" s="130"/>
      <c r="DV17" s="130"/>
      <c r="DW17" s="130"/>
      <c r="DX17" s="127"/>
      <c r="DY17" s="127"/>
      <c r="DZ17" s="157">
        <f>(DT17*DT$5+DU17*DU$5+DV17*DV$5+DW17*DW$5+DX17*DX$5+DY17*DY$5)*INPUT!$S14*INPUT!$T14</f>
        <v>0</v>
      </c>
      <c r="EF17" s="128"/>
      <c r="EG17" s="124" t="s">
        <v>48</v>
      </c>
      <c r="EH17" s="125" t="str">
        <f>INPUT!$P14&amp;" ("&amp;INPUT!$Q14&amp;")"</f>
        <v>Telecare (Wks)</v>
      </c>
      <c r="EI17" s="129"/>
      <c r="EJ17" s="130"/>
      <c r="EK17" s="130"/>
      <c r="EL17" s="130"/>
      <c r="EM17" s="127"/>
      <c r="EN17" s="127"/>
      <c r="EO17" s="157">
        <f>(EI17*EI$5+EJ17*EJ$5+EK17*EK$5+EL17*EL$5+EM17*EM$5+EN17*EN$5)*INPUT!$S14*INPUT!$T14</f>
        <v>0</v>
      </c>
      <c r="EU17" s="128"/>
      <c r="EV17" s="124" t="s">
        <v>48</v>
      </c>
      <c r="EW17" s="125" t="str">
        <f>INPUT!$P14&amp;" ("&amp;INPUT!$Q14&amp;")"</f>
        <v>Telecare (Wks)</v>
      </c>
      <c r="EX17" s="129"/>
      <c r="EY17" s="130"/>
      <c r="EZ17" s="130"/>
      <c r="FA17" s="130"/>
      <c r="FB17" s="127"/>
      <c r="FC17" s="127"/>
      <c r="FD17" s="157">
        <f>(EX17*EX$5+EY17*EY$5+EZ17*EZ$5+FA17*FA$5+FB17*FB$5+FC17*FC$5)*INPUT!$S14*INPUT!$T14</f>
        <v>0</v>
      </c>
      <c r="FJ17" s="128"/>
      <c r="FK17" s="124" t="s">
        <v>48</v>
      </c>
      <c r="FL17" s="125" t="str">
        <f>INPUT!$P14&amp;" ("&amp;INPUT!$Q14&amp;")"</f>
        <v>Telecare (Wks)</v>
      </c>
      <c r="FM17" s="129"/>
      <c r="FN17" s="130"/>
      <c r="FO17" s="130"/>
      <c r="FP17" s="130"/>
      <c r="FQ17" s="127"/>
      <c r="FR17" s="127"/>
      <c r="FS17" s="157">
        <f>(FM17*FM$5+FN17*FN$5+FO17*FO$5+FP17*FP$5+FQ17*FQ$5+FR17*FR$5)*INPUT!$S14*INPUT!$T14</f>
        <v>0</v>
      </c>
      <c r="FY17" s="128"/>
      <c r="FZ17" s="124" t="s">
        <v>48</v>
      </c>
      <c r="GA17" s="125" t="str">
        <f>INPUT!$P14&amp;" ("&amp;INPUT!$Q14&amp;")"</f>
        <v>Telecare (Wks)</v>
      </c>
      <c r="GB17" s="129"/>
      <c r="GC17" s="130"/>
      <c r="GD17" s="130"/>
      <c r="GE17" s="130"/>
      <c r="GF17" s="127"/>
      <c r="GG17" s="127"/>
      <c r="GH17" s="157">
        <f>(GB17*GB$5+GC17*GC$5+GD17*GD$5+GE17*GE$5+GF17*GF$5+GG17*GG$5)*INPUT!$S14*INPUT!$T14</f>
        <v>0</v>
      </c>
      <c r="GN17" s="128"/>
      <c r="GO17" s="124" t="s">
        <v>48</v>
      </c>
      <c r="GP17" s="125" t="str">
        <f>INPUT!$P14&amp;" ("&amp;INPUT!$Q14&amp;")"</f>
        <v>Telecare (Wks)</v>
      </c>
      <c r="GQ17" s="129"/>
      <c r="GR17" s="130"/>
      <c r="GS17" s="130"/>
      <c r="GT17" s="130"/>
      <c r="GU17" s="127"/>
      <c r="GV17" s="127"/>
      <c r="GW17" s="157">
        <f>(GQ17*GQ$5+GR17*GR$5+GS17*GS$5+GT17*GT$5+GU17*GU$5+GV17*GV$5)*INPUT!$S14*INPUT!$T14</f>
        <v>0</v>
      </c>
      <c r="HC17" s="128"/>
      <c r="HD17" s="124" t="s">
        <v>48</v>
      </c>
      <c r="HE17" s="125" t="str">
        <f>INPUT!$P14&amp;" ("&amp;INPUT!$Q14&amp;")"</f>
        <v>Telecare (Wks)</v>
      </c>
      <c r="HF17" s="129"/>
      <c r="HG17" s="130"/>
      <c r="HH17" s="130"/>
      <c r="HI17" s="130"/>
      <c r="HJ17" s="127"/>
      <c r="HK17" s="127"/>
      <c r="HL17" s="157">
        <f>(HF17*HF$5+HG17*HG$5+HH17*HH$5+HI17*HI$5+HJ17*HJ$5+HK17*HK$5)*INPUT!$S14*INPUT!$T14</f>
        <v>0</v>
      </c>
      <c r="HR17" s="128"/>
      <c r="HS17" s="124" t="s">
        <v>48</v>
      </c>
      <c r="HT17" s="125" t="str">
        <f>INPUT!$P14&amp;" ("&amp;INPUT!$Q14&amp;")"</f>
        <v>Telecare (Wks)</v>
      </c>
      <c r="HU17" s="129"/>
      <c r="HV17" s="130"/>
      <c r="HW17" s="130"/>
      <c r="HX17" s="130"/>
      <c r="HY17" s="127"/>
      <c r="HZ17" s="127"/>
      <c r="IA17" s="157">
        <f>(HU17*HU$5+HV17*HV$5+HW17*HW$5+HX17*HX$5+HY17*HY$5+HZ17*HZ$5)*INPUT!$S14*INPUT!$T14</f>
        <v>0</v>
      </c>
      <c r="IG17" s="128"/>
      <c r="IH17" s="124" t="s">
        <v>48</v>
      </c>
      <c r="II17" s="125" t="str">
        <f>INPUT!$P14&amp;" ("&amp;INPUT!$Q14&amp;")"</f>
        <v>Telecare (Wks)</v>
      </c>
      <c r="IJ17" s="129"/>
      <c r="IK17" s="130"/>
      <c r="IL17" s="130"/>
      <c r="IM17" s="130"/>
      <c r="IN17" s="127"/>
      <c r="IO17" s="127"/>
      <c r="IP17" s="157">
        <f>(IJ17*IJ$5+IK17*IK$5+IL17*IL$5+IM17*IM$5+IN17*IN$5+IO17*IO$5)*INPUT!$S14*INPUT!$T14</f>
        <v>0</v>
      </c>
    </row>
    <row r="18" spans="1:250" ht="9.75" customHeight="1">
      <c r="A18" s="12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P18" s="128"/>
      <c r="Q18" s="124" t="s">
        <v>51</v>
      </c>
      <c r="R18" s="125" t="str">
        <f>INPUT!$P15</f>
        <v>CPN</v>
      </c>
      <c r="S18" s="129"/>
      <c r="T18" s="130"/>
      <c r="U18" s="130"/>
      <c r="V18" s="130"/>
      <c r="W18" s="127"/>
      <c r="X18" s="127"/>
      <c r="Y18" s="157">
        <f>(S18*S$5+T18*T$5+U18*U$5+V18*V$5+W18*W$5+X18*X$5)*INPUT!$S15*INPUT!$T15</f>
        <v>0</v>
      </c>
      <c r="Z18" s="155"/>
      <c r="AE18" s="128"/>
      <c r="AF18" s="124" t="s">
        <v>51</v>
      </c>
      <c r="AG18" s="125" t="str">
        <f>INPUT!$P15</f>
        <v>CPN</v>
      </c>
      <c r="AH18" s="129"/>
      <c r="AI18" s="130"/>
      <c r="AJ18" s="130"/>
      <c r="AK18" s="130"/>
      <c r="AL18" s="130"/>
      <c r="AM18" s="127"/>
      <c r="AN18" s="157">
        <f>(AH18*AH$5+AI18*AI$5+AJ18*AJ$5+AK18*AK$5+AL18*AL$5+AM18*AM$5)*INPUT!$S15*INPUT!$T15</f>
        <v>0</v>
      </c>
      <c r="AO18" s="155"/>
      <c r="AT18" s="128"/>
      <c r="AU18" s="124" t="s">
        <v>51</v>
      </c>
      <c r="AV18" s="125" t="str">
        <f>INPUT!$P15</f>
        <v>CPN</v>
      </c>
      <c r="AW18" s="129"/>
      <c r="AX18" s="130"/>
      <c r="AY18" s="130"/>
      <c r="AZ18" s="130"/>
      <c r="BA18" s="127"/>
      <c r="BB18" s="127"/>
      <c r="BC18" s="157">
        <f>(AW18*AW$5+AX18*AX$5+AY18*AY$5+AZ18*AZ$5+BA18*BA$5+BB18*BB$5)*INPUT!$S15*INPUT!$T15</f>
        <v>0</v>
      </c>
      <c r="BD18" s="161"/>
      <c r="BI18" s="128"/>
      <c r="BJ18" s="124" t="s">
        <v>51</v>
      </c>
      <c r="BK18" s="125" t="str">
        <f>INPUT!$P15</f>
        <v>CPN</v>
      </c>
      <c r="BL18" s="129"/>
      <c r="BM18" s="130"/>
      <c r="BN18" s="130"/>
      <c r="BO18" s="130"/>
      <c r="BP18" s="127"/>
      <c r="BQ18" s="127"/>
      <c r="BR18" s="157">
        <f>(BL18*BL$5+BM18*BM$5+BN18*BN$5+BO18*BO$5+BP18*BP$5+BQ18*BQ$5)*INPUT!$S15*INPUT!$T15</f>
        <v>0</v>
      </c>
      <c r="BX18" s="128"/>
      <c r="BY18" s="124" t="s">
        <v>51</v>
      </c>
      <c r="BZ18" s="125" t="str">
        <f>INPUT!$P15</f>
        <v>CPN</v>
      </c>
      <c r="CA18" s="129"/>
      <c r="CB18" s="130"/>
      <c r="CC18" s="130"/>
      <c r="CD18" s="130"/>
      <c r="CE18" s="130"/>
      <c r="CF18" s="127"/>
      <c r="CG18" s="157">
        <f>(CA18*CA$5+CB18*CB$5+CC18*CC$5+CD18*CD$5+CE18*CE$5+CF18*CF$5)*INPUT!$S15*INPUT!$T15</f>
        <v>0</v>
      </c>
      <c r="CM18" s="128"/>
      <c r="CN18" s="124" t="s">
        <v>51</v>
      </c>
      <c r="CO18" s="125" t="str">
        <f>INPUT!$P15</f>
        <v>CPN</v>
      </c>
      <c r="CP18" s="129"/>
      <c r="CQ18" s="130"/>
      <c r="CR18" s="130"/>
      <c r="CS18" s="130"/>
      <c r="CT18" s="127"/>
      <c r="CU18" s="127"/>
      <c r="CV18" s="157">
        <f>(CP18*CP$5+CQ18*CQ$5+CR18*CR$5+CS18*CS$5+CT18*CT$5+CU18*CU$5)*INPUT!$S15*INPUT!$T15</f>
        <v>0</v>
      </c>
      <c r="DB18" s="128"/>
      <c r="DC18" s="124" t="s">
        <v>51</v>
      </c>
      <c r="DD18" s="125" t="str">
        <f>INPUT!$P15&amp;" ("&amp;INPUT!$Q15&amp;")"</f>
        <v>CPN (Hrs)</v>
      </c>
      <c r="DE18" s="129"/>
      <c r="DF18" s="130"/>
      <c r="DG18" s="130"/>
      <c r="DH18" s="130"/>
      <c r="DI18" s="127"/>
      <c r="DJ18" s="127"/>
      <c r="DK18" s="157">
        <f>(DE18*DE$5+DF18*DF$5+DG18*DG$5+DH18*DH$5+DI18*DI$5+DJ18*DJ$5)*INPUT!$S15*INPUT!$T15</f>
        <v>0</v>
      </c>
      <c r="DQ18" s="128"/>
      <c r="DR18" s="124" t="s">
        <v>51</v>
      </c>
      <c r="DS18" s="125" t="str">
        <f>INPUT!$P15&amp;" ("&amp;INPUT!$Q15&amp;")"</f>
        <v>CPN (Hrs)</v>
      </c>
      <c r="DT18" s="129"/>
      <c r="DU18" s="130"/>
      <c r="DV18" s="130"/>
      <c r="DW18" s="130"/>
      <c r="DX18" s="127"/>
      <c r="DY18" s="127"/>
      <c r="DZ18" s="157">
        <f>(DT18*DT$5+DU18*DU$5+DV18*DV$5+DW18*DW$5+DX18*DX$5+DY18*DY$5)*INPUT!$S15*INPUT!$T15</f>
        <v>0</v>
      </c>
      <c r="EF18" s="128"/>
      <c r="EG18" s="124" t="s">
        <v>51</v>
      </c>
      <c r="EH18" s="125" t="str">
        <f>INPUT!$P15&amp;" ("&amp;INPUT!$Q15&amp;")"</f>
        <v>CPN (Hrs)</v>
      </c>
      <c r="EI18" s="129"/>
      <c r="EJ18" s="130"/>
      <c r="EK18" s="130"/>
      <c r="EL18" s="130"/>
      <c r="EM18" s="127"/>
      <c r="EN18" s="127"/>
      <c r="EO18" s="157">
        <f>(EI18*EI$5+EJ18*EJ$5+EK18*EK$5+EL18*EL$5+EM18*EM$5+EN18*EN$5)*INPUT!$S15*INPUT!$T15</f>
        <v>0</v>
      </c>
      <c r="EU18" s="128"/>
      <c r="EV18" s="124" t="s">
        <v>51</v>
      </c>
      <c r="EW18" s="125" t="str">
        <f>INPUT!$P15&amp;" ("&amp;INPUT!$Q15&amp;")"</f>
        <v>CPN (Hrs)</v>
      </c>
      <c r="EX18" s="129"/>
      <c r="EY18" s="130"/>
      <c r="EZ18" s="130"/>
      <c r="FA18" s="130"/>
      <c r="FB18" s="127"/>
      <c r="FC18" s="127"/>
      <c r="FD18" s="157">
        <f>(EX18*EX$5+EY18*EY$5+EZ18*EZ$5+FA18*FA$5+FB18*FB$5+FC18*FC$5)*INPUT!$S15*INPUT!$T15</f>
        <v>0</v>
      </c>
      <c r="FJ18" s="128"/>
      <c r="FK18" s="124" t="s">
        <v>51</v>
      </c>
      <c r="FL18" s="125" t="str">
        <f>INPUT!$P15&amp;" ("&amp;INPUT!$Q15&amp;")"</f>
        <v>CPN (Hrs)</v>
      </c>
      <c r="FM18" s="129"/>
      <c r="FN18" s="130"/>
      <c r="FO18" s="130"/>
      <c r="FP18" s="130"/>
      <c r="FQ18" s="127"/>
      <c r="FR18" s="127"/>
      <c r="FS18" s="157">
        <f>(FM18*FM$5+FN18*FN$5+FO18*FO$5+FP18*FP$5+FQ18*FQ$5+FR18*FR$5)*INPUT!$S15*INPUT!$T15</f>
        <v>0</v>
      </c>
      <c r="FY18" s="128"/>
      <c r="FZ18" s="124" t="s">
        <v>51</v>
      </c>
      <c r="GA18" s="125" t="str">
        <f>INPUT!$P15&amp;" ("&amp;INPUT!$Q15&amp;")"</f>
        <v>CPN (Hrs)</v>
      </c>
      <c r="GB18" s="129"/>
      <c r="GC18" s="130"/>
      <c r="GD18" s="130"/>
      <c r="GE18" s="130"/>
      <c r="GF18" s="127"/>
      <c r="GG18" s="127"/>
      <c r="GH18" s="157">
        <f>(GB18*GB$5+GC18*GC$5+GD18*GD$5+GE18*GE$5+GF18*GF$5+GG18*GG$5)*INPUT!$S15*INPUT!$T15</f>
        <v>0</v>
      </c>
      <c r="GN18" s="128"/>
      <c r="GO18" s="124" t="s">
        <v>51</v>
      </c>
      <c r="GP18" s="125" t="str">
        <f>INPUT!$P15&amp;" ("&amp;INPUT!$Q15&amp;")"</f>
        <v>CPN (Hrs)</v>
      </c>
      <c r="GQ18" s="129"/>
      <c r="GR18" s="130"/>
      <c r="GS18" s="130"/>
      <c r="GT18" s="130"/>
      <c r="GU18" s="127"/>
      <c r="GV18" s="127"/>
      <c r="GW18" s="157">
        <f>(GQ18*GQ$5+GR18*GR$5+GS18*GS$5+GT18*GT$5+GU18*GU$5+GV18*GV$5)*INPUT!$S15*INPUT!$T15</f>
        <v>0</v>
      </c>
      <c r="HC18" s="128"/>
      <c r="HD18" s="124" t="s">
        <v>51</v>
      </c>
      <c r="HE18" s="125" t="str">
        <f>INPUT!$P15&amp;" ("&amp;INPUT!$Q15&amp;")"</f>
        <v>CPN (Hrs)</v>
      </c>
      <c r="HF18" s="129"/>
      <c r="HG18" s="130"/>
      <c r="HH18" s="130"/>
      <c r="HI18" s="130"/>
      <c r="HJ18" s="127"/>
      <c r="HK18" s="127"/>
      <c r="HL18" s="157">
        <f>(HF18*HF$5+HG18*HG$5+HH18*HH$5+HI18*HI$5+HJ18*HJ$5+HK18*HK$5)*INPUT!$S15*INPUT!$T15</f>
        <v>0</v>
      </c>
      <c r="HR18" s="128"/>
      <c r="HS18" s="124" t="s">
        <v>51</v>
      </c>
      <c r="HT18" s="125" t="str">
        <f>INPUT!$P15&amp;" ("&amp;INPUT!$Q15&amp;")"</f>
        <v>CPN (Hrs)</v>
      </c>
      <c r="HU18" s="129"/>
      <c r="HV18" s="130"/>
      <c r="HW18" s="130"/>
      <c r="HX18" s="130"/>
      <c r="HY18" s="127"/>
      <c r="HZ18" s="127"/>
      <c r="IA18" s="157">
        <f>(HU18*HU$5+HV18*HV$5+HW18*HW$5+HX18*HX$5+HY18*HY$5+HZ18*HZ$5)*INPUT!$S15*INPUT!$T15</f>
        <v>0</v>
      </c>
      <c r="IG18" s="128"/>
      <c r="IH18" s="124" t="s">
        <v>51</v>
      </c>
      <c r="II18" s="125" t="str">
        <f>INPUT!$P15&amp;" ("&amp;INPUT!$Q15&amp;")"</f>
        <v>CPN (Hrs)</v>
      </c>
      <c r="IJ18" s="129"/>
      <c r="IK18" s="130"/>
      <c r="IL18" s="130"/>
      <c r="IM18" s="130"/>
      <c r="IN18" s="127"/>
      <c r="IO18" s="127"/>
      <c r="IP18" s="157">
        <f>(IJ18*IJ$5+IK18*IK$5+IL18*IL$5+IM18*IM$5+IN18*IN$5+IO18*IO$5)*INPUT!$S15*INPUT!$T15</f>
        <v>0</v>
      </c>
    </row>
    <row r="19" spans="1:250" ht="9.75" customHeight="1">
      <c r="A19" s="12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P19" s="128"/>
      <c r="Q19" s="124" t="s">
        <v>53</v>
      </c>
      <c r="R19" s="125" t="str">
        <f>INPUT!$P16</f>
        <v>Night sitter</v>
      </c>
      <c r="S19" s="129"/>
      <c r="T19" s="130"/>
      <c r="U19" s="130"/>
      <c r="V19" s="130"/>
      <c r="W19" s="127"/>
      <c r="X19" s="127"/>
      <c r="Y19" s="157">
        <f>(S19*S$5+T19*T$5+U19*U$5+V19*V$5+W19*W$5+X19*X$5)*INPUT!$S16*INPUT!$T16</f>
        <v>0</v>
      </c>
      <c r="Z19" s="155"/>
      <c r="AE19" s="128"/>
      <c r="AF19" s="124" t="s">
        <v>53</v>
      </c>
      <c r="AG19" s="125" t="str">
        <f>INPUT!$P16</f>
        <v>Night sitter</v>
      </c>
      <c r="AH19" s="129"/>
      <c r="AI19" s="130">
        <v>12</v>
      </c>
      <c r="AJ19" s="130">
        <v>12</v>
      </c>
      <c r="AK19" s="130"/>
      <c r="AL19" s="127"/>
      <c r="AM19" s="127"/>
      <c r="AN19" s="157">
        <f>(AH19*AH$5+AI19*AI$5+AJ19*AJ$5+AK19*AK$5+AL19*AL$5+AM19*AM$5)*INPUT!$S16*INPUT!$T16</f>
        <v>19650</v>
      </c>
      <c r="AO19" s="155"/>
      <c r="AT19" s="128"/>
      <c r="AU19" s="124" t="s">
        <v>53</v>
      </c>
      <c r="AV19" s="125" t="str">
        <f>INPUT!$P16</f>
        <v>Night sitter</v>
      </c>
      <c r="AW19" s="129"/>
      <c r="AX19" s="130"/>
      <c r="AY19" s="130"/>
      <c r="AZ19" s="130"/>
      <c r="BA19" s="127"/>
      <c r="BB19" s="127"/>
      <c r="BC19" s="157">
        <f>(AW19*AW$5+AX19*AX$5+AY19*AY$5+AZ19*AZ$5+BA19*BA$5+BB19*BB$5)*INPUT!$S16*INPUT!$T16</f>
        <v>0</v>
      </c>
      <c r="BD19" s="161"/>
      <c r="BI19" s="128"/>
      <c r="BJ19" s="124" t="s">
        <v>53</v>
      </c>
      <c r="BK19" s="125" t="str">
        <f>INPUT!$P16</f>
        <v>Night sitter</v>
      </c>
      <c r="BL19" s="129"/>
      <c r="BM19" s="130"/>
      <c r="BN19" s="130"/>
      <c r="BO19" s="130"/>
      <c r="BP19" s="127"/>
      <c r="BQ19" s="127"/>
      <c r="BR19" s="157">
        <f>(BL19*BL$5+BM19*BM$5+BN19*BN$5+BO19*BO$5+BP19*BP$5+BQ19*BQ$5)*INPUT!$S16*INPUT!$T16</f>
        <v>0</v>
      </c>
      <c r="BX19" s="128"/>
      <c r="BY19" s="124" t="s">
        <v>53</v>
      </c>
      <c r="BZ19" s="125" t="str">
        <f>INPUT!$P16</f>
        <v>Night sitter</v>
      </c>
      <c r="CA19" s="129"/>
      <c r="CB19" s="130"/>
      <c r="CC19" s="130"/>
      <c r="CD19" s="130"/>
      <c r="CE19" s="130"/>
      <c r="CF19" s="127"/>
      <c r="CG19" s="157">
        <f>(CA19*CA$5+CB19*CB$5+CC19*CC$5+CD19*CD$5+CE19*CE$5+CF19*CF$5)*INPUT!$S16*INPUT!$T16</f>
        <v>0</v>
      </c>
      <c r="CM19" s="128"/>
      <c r="CN19" s="124" t="s">
        <v>53</v>
      </c>
      <c r="CO19" s="125" t="str">
        <f>INPUT!$P16</f>
        <v>Night sitter</v>
      </c>
      <c r="CP19" s="129"/>
      <c r="CQ19" s="130"/>
      <c r="CR19" s="130"/>
      <c r="CS19" s="130"/>
      <c r="CT19" s="127"/>
      <c r="CU19" s="127"/>
      <c r="CV19" s="157">
        <f>(CP19*CP$5+CQ19*CQ$5+CR19*CR$5+CS19*CS$5+CT19*CT$5+CU19*CU$5)*INPUT!$S16*INPUT!$T16</f>
        <v>0</v>
      </c>
      <c r="DB19" s="128"/>
      <c r="DC19" s="124" t="s">
        <v>53</v>
      </c>
      <c r="DD19" s="125" t="str">
        <f>INPUT!$P16&amp;" ("&amp;INPUT!$Q16&amp;")"</f>
        <v>Night sitter (Nts)</v>
      </c>
      <c r="DE19" s="129"/>
      <c r="DF19" s="130"/>
      <c r="DG19" s="130"/>
      <c r="DH19" s="130"/>
      <c r="DI19" s="127"/>
      <c r="DJ19" s="127"/>
      <c r="DK19" s="157">
        <f>(DE19*DE$5+DF19*DF$5+DG19*DG$5+DH19*DH$5+DI19*DI$5+DJ19*DJ$5)*INPUT!$S16*INPUT!$T16</f>
        <v>0</v>
      </c>
      <c r="DQ19" s="128"/>
      <c r="DR19" s="124" t="s">
        <v>53</v>
      </c>
      <c r="DS19" s="125" t="str">
        <f>INPUT!$P16&amp;" ("&amp;INPUT!$Q16&amp;")"</f>
        <v>Night sitter (Nts)</v>
      </c>
      <c r="DT19" s="129"/>
      <c r="DU19" s="130"/>
      <c r="DV19" s="130"/>
      <c r="DW19" s="130"/>
      <c r="DX19" s="127"/>
      <c r="DY19" s="127"/>
      <c r="DZ19" s="157">
        <f>(DT19*DT$5+DU19*DU$5+DV19*DV$5+DW19*DW$5+DX19*DX$5+DY19*DY$5)*INPUT!$S16*INPUT!$T16</f>
        <v>0</v>
      </c>
      <c r="EF19" s="128"/>
      <c r="EG19" s="124" t="s">
        <v>53</v>
      </c>
      <c r="EH19" s="125" t="str">
        <f>INPUT!$P16&amp;" ("&amp;INPUT!$Q16&amp;")"</f>
        <v>Night sitter (Nts)</v>
      </c>
      <c r="EI19" s="129"/>
      <c r="EJ19" s="130"/>
      <c r="EK19" s="130"/>
      <c r="EL19" s="130"/>
      <c r="EM19" s="127"/>
      <c r="EN19" s="127"/>
      <c r="EO19" s="157">
        <f>(EI19*EI$5+EJ19*EJ$5+EK19*EK$5+EL19*EL$5+EM19*EM$5+EN19*EN$5)*INPUT!$S16*INPUT!$T16</f>
        <v>0</v>
      </c>
      <c r="EU19" s="128"/>
      <c r="EV19" s="124" t="s">
        <v>53</v>
      </c>
      <c r="EW19" s="125" t="str">
        <f>INPUT!$P16&amp;" ("&amp;INPUT!$Q16&amp;")"</f>
        <v>Night sitter (Nts)</v>
      </c>
      <c r="EX19" s="129"/>
      <c r="EY19" s="130"/>
      <c r="EZ19" s="130"/>
      <c r="FA19" s="130"/>
      <c r="FB19" s="127"/>
      <c r="FC19" s="127"/>
      <c r="FD19" s="157">
        <f>(EX19*EX$5+EY19*EY$5+EZ19*EZ$5+FA19*FA$5+FB19*FB$5+FC19*FC$5)*INPUT!$S16*INPUT!$T16</f>
        <v>0</v>
      </c>
      <c r="FJ19" s="128"/>
      <c r="FK19" s="124" t="s">
        <v>53</v>
      </c>
      <c r="FL19" s="125" t="str">
        <f>INPUT!$P16&amp;" ("&amp;INPUT!$Q16&amp;")"</f>
        <v>Night sitter (Nts)</v>
      </c>
      <c r="FM19" s="129"/>
      <c r="FN19" s="130"/>
      <c r="FO19" s="130"/>
      <c r="FP19" s="130"/>
      <c r="FQ19" s="127"/>
      <c r="FR19" s="127"/>
      <c r="FS19" s="157">
        <f>(FM19*FM$5+FN19*FN$5+FO19*FO$5+FP19*FP$5+FQ19*FQ$5+FR19*FR$5)*INPUT!$S16*INPUT!$T16</f>
        <v>0</v>
      </c>
      <c r="FY19" s="128"/>
      <c r="FZ19" s="124" t="s">
        <v>53</v>
      </c>
      <c r="GA19" s="125" t="str">
        <f>INPUT!$P16&amp;" ("&amp;INPUT!$Q16&amp;")"</f>
        <v>Night sitter (Nts)</v>
      </c>
      <c r="GB19" s="129"/>
      <c r="GC19" s="130"/>
      <c r="GD19" s="130"/>
      <c r="GE19" s="130"/>
      <c r="GF19" s="127"/>
      <c r="GG19" s="127"/>
      <c r="GH19" s="157">
        <f>(GB19*GB$5+GC19*GC$5+GD19*GD$5+GE19*GE$5+GF19*GF$5+GG19*GG$5)*INPUT!$S16*INPUT!$T16</f>
        <v>0</v>
      </c>
      <c r="GN19" s="128"/>
      <c r="GO19" s="124" t="s">
        <v>53</v>
      </c>
      <c r="GP19" s="125" t="str">
        <f>INPUT!$P16&amp;" ("&amp;INPUT!$Q16&amp;")"</f>
        <v>Night sitter (Nts)</v>
      </c>
      <c r="GQ19" s="129"/>
      <c r="GR19" s="130"/>
      <c r="GS19" s="130"/>
      <c r="GT19" s="130"/>
      <c r="GU19" s="127"/>
      <c r="GV19" s="127"/>
      <c r="GW19" s="157">
        <f>(GQ19*GQ$5+GR19*GR$5+GS19*GS$5+GT19*GT$5+GU19*GU$5+GV19*GV$5)*INPUT!$S16*INPUT!$T16</f>
        <v>0</v>
      </c>
      <c r="HC19" s="128"/>
      <c r="HD19" s="124" t="s">
        <v>53</v>
      </c>
      <c r="HE19" s="125" t="str">
        <f>INPUT!$P16&amp;" ("&amp;INPUT!$Q16&amp;")"</f>
        <v>Night sitter (Nts)</v>
      </c>
      <c r="HF19" s="129"/>
      <c r="HG19" s="130"/>
      <c r="HH19" s="130"/>
      <c r="HI19" s="130"/>
      <c r="HJ19" s="127"/>
      <c r="HK19" s="127"/>
      <c r="HL19" s="157">
        <f>(HF19*HF$5+HG19*HG$5+HH19*HH$5+HI19*HI$5+HJ19*HJ$5+HK19*HK$5)*INPUT!$S16*INPUT!$T16</f>
        <v>0</v>
      </c>
      <c r="HR19" s="128"/>
      <c r="HS19" s="124" t="s">
        <v>53</v>
      </c>
      <c r="HT19" s="125" t="str">
        <f>INPUT!$P16&amp;" ("&amp;INPUT!$Q16&amp;")"</f>
        <v>Night sitter (Nts)</v>
      </c>
      <c r="HU19" s="129"/>
      <c r="HV19" s="130"/>
      <c r="HW19" s="130"/>
      <c r="HX19" s="130"/>
      <c r="HY19" s="127"/>
      <c r="HZ19" s="127"/>
      <c r="IA19" s="157">
        <f>(HU19*HU$5+HV19*HV$5+HW19*HW$5+HX19*HX$5+HY19*HY$5+HZ19*HZ$5)*INPUT!$S16*INPUT!$T16</f>
        <v>0</v>
      </c>
      <c r="IG19" s="128"/>
      <c r="IH19" s="124" t="s">
        <v>53</v>
      </c>
      <c r="II19" s="125" t="str">
        <f>INPUT!$P16&amp;" ("&amp;INPUT!$Q16&amp;")"</f>
        <v>Night sitter (Nts)</v>
      </c>
      <c r="IJ19" s="129"/>
      <c r="IK19" s="130"/>
      <c r="IL19" s="130"/>
      <c r="IM19" s="130"/>
      <c r="IN19" s="127"/>
      <c r="IO19" s="127"/>
      <c r="IP19" s="157">
        <f>(IJ19*IJ$5+IK19*IK$5+IL19*IL$5+IM19*IM$5+IN19*IN$5+IO19*IO$5)*INPUT!$S16*INPUT!$T16</f>
        <v>0</v>
      </c>
    </row>
    <row r="20" spans="1:250" ht="9.75" customHeight="1">
      <c r="A20" s="12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P20" s="128"/>
      <c r="Q20" s="124" t="s">
        <v>55</v>
      </c>
      <c r="R20" s="125" t="str">
        <f>INPUT!$P17</f>
        <v>Extra care housing</v>
      </c>
      <c r="S20" s="129"/>
      <c r="T20" s="130">
        <v>52</v>
      </c>
      <c r="U20" s="130"/>
      <c r="V20" s="130"/>
      <c r="W20" s="127"/>
      <c r="X20" s="127"/>
      <c r="Y20" s="157">
        <f>(S20*S$5+T20*T$5+U20*U$5+V20*V$5+W20*W$5+X20*X$5)*INPUT!$S17*INPUT!$T17</f>
        <v>1314846</v>
      </c>
      <c r="Z20" s="155"/>
      <c r="AE20" s="128"/>
      <c r="AF20" s="124" t="s">
        <v>55</v>
      </c>
      <c r="AG20" s="125" t="str">
        <f>INPUT!$P17</f>
        <v>Extra care housing</v>
      </c>
      <c r="AH20" s="129"/>
      <c r="AI20" s="130">
        <v>52</v>
      </c>
      <c r="AJ20" s="130"/>
      <c r="AK20" s="130"/>
      <c r="AL20" s="127"/>
      <c r="AM20" s="127"/>
      <c r="AN20" s="157">
        <f>(AH20*AH$5+AI20*AI$5+AJ20*AJ$5+AK20*AK$5+AL20*AL$5+AM20*AM$5)*INPUT!$S17*INPUT!$T17</f>
        <v>170300.00000000003</v>
      </c>
      <c r="AO20" s="155"/>
      <c r="AT20" s="128"/>
      <c r="AU20" s="124" t="s">
        <v>55</v>
      </c>
      <c r="AV20" s="125" t="str">
        <f>INPUT!$P17</f>
        <v>Extra care housing</v>
      </c>
      <c r="AW20" s="129"/>
      <c r="AX20" s="130"/>
      <c r="AY20" s="130"/>
      <c r="AZ20" s="130"/>
      <c r="BA20" s="127"/>
      <c r="BB20" s="127"/>
      <c r="BC20" s="157">
        <f>(AW20*AW$5+AX20*AX$5+AY20*AY$5+AZ20*AZ$5+BA20*BA$5+BB20*BB$5)*INPUT!$S17*INPUT!$T17</f>
        <v>0</v>
      </c>
      <c r="BD20" s="161"/>
      <c r="BI20" s="128"/>
      <c r="BJ20" s="124" t="s">
        <v>55</v>
      </c>
      <c r="BK20" s="125" t="str">
        <f>INPUT!$P17</f>
        <v>Extra care housing</v>
      </c>
      <c r="BL20" s="129"/>
      <c r="BM20" s="130"/>
      <c r="BN20" s="130"/>
      <c r="BO20" s="130"/>
      <c r="BP20" s="127"/>
      <c r="BQ20" s="127"/>
      <c r="BR20" s="157">
        <f>(BL20*BL$5+BM20*BM$5+BN20*BN$5+BO20*BO$5+BP20*BP$5+BQ20*BQ$5)*INPUT!$S17*INPUT!$T17</f>
        <v>0</v>
      </c>
      <c r="BX20" s="128"/>
      <c r="BY20" s="124" t="s">
        <v>55</v>
      </c>
      <c r="BZ20" s="125" t="str">
        <f>INPUT!$P17</f>
        <v>Extra care housing</v>
      </c>
      <c r="CA20" s="129"/>
      <c r="CB20" s="130"/>
      <c r="CC20" s="130"/>
      <c r="CD20" s="130"/>
      <c r="CE20" s="130"/>
      <c r="CF20" s="127"/>
      <c r="CG20" s="157">
        <f>(CA20*CA$5+CB20*CB$5+CC20*CC$5+CD20*CD$5+CE20*CE$5+CF20*CF$5)*INPUT!$S17*INPUT!$T17</f>
        <v>0</v>
      </c>
      <c r="CM20" s="128"/>
      <c r="CN20" s="124" t="s">
        <v>55</v>
      </c>
      <c r="CO20" s="125" t="str">
        <f>INPUT!$P17</f>
        <v>Extra care housing</v>
      </c>
      <c r="CP20" s="129"/>
      <c r="CQ20" s="130"/>
      <c r="CR20" s="130"/>
      <c r="CS20" s="130"/>
      <c r="CT20" s="127"/>
      <c r="CU20" s="127"/>
      <c r="CV20" s="157">
        <f>(CP20*CP$5+CQ20*CQ$5+CR20*CR$5+CS20*CS$5+CT20*CT$5+CU20*CU$5)*INPUT!$S17*INPUT!$T17</f>
        <v>0</v>
      </c>
      <c r="DB20" s="128"/>
      <c r="DC20" s="124" t="s">
        <v>55</v>
      </c>
      <c r="DD20" s="125" t="str">
        <f>INPUT!$P17&amp;" ("&amp;INPUT!$Q17&amp;")"</f>
        <v>Extra care housing (Wks)</v>
      </c>
      <c r="DE20" s="129"/>
      <c r="DF20" s="130"/>
      <c r="DG20" s="130"/>
      <c r="DH20" s="130"/>
      <c r="DI20" s="127"/>
      <c r="DJ20" s="127"/>
      <c r="DK20" s="157">
        <f>(DE20*DE$5+DF20*DF$5+DG20*DG$5+DH20*DH$5+DI20*DI$5+DJ20*DJ$5)*INPUT!$S17*INPUT!$T17</f>
        <v>0</v>
      </c>
      <c r="DQ20" s="128"/>
      <c r="DR20" s="124" t="s">
        <v>55</v>
      </c>
      <c r="DS20" s="125" t="str">
        <f>INPUT!$P17&amp;" ("&amp;INPUT!$Q17&amp;")"</f>
        <v>Extra care housing (Wks)</v>
      </c>
      <c r="DT20" s="129"/>
      <c r="DU20" s="130"/>
      <c r="DV20" s="130"/>
      <c r="DW20" s="130"/>
      <c r="DX20" s="127"/>
      <c r="DY20" s="127"/>
      <c r="DZ20" s="157">
        <f>(DT20*DT$5+DU20*DU$5+DV20*DV$5+DW20*DW$5+DX20*DX$5+DY20*DY$5)*INPUT!$S17*INPUT!$T17</f>
        <v>0</v>
      </c>
      <c r="EF20" s="128"/>
      <c r="EG20" s="124" t="s">
        <v>55</v>
      </c>
      <c r="EH20" s="125" t="str">
        <f>INPUT!$P17&amp;" ("&amp;INPUT!$Q17&amp;")"</f>
        <v>Extra care housing (Wks)</v>
      </c>
      <c r="EI20" s="129"/>
      <c r="EJ20" s="130"/>
      <c r="EK20" s="130"/>
      <c r="EL20" s="130"/>
      <c r="EM20" s="127"/>
      <c r="EN20" s="127"/>
      <c r="EO20" s="157">
        <f>(EI20*EI$5+EJ20*EJ$5+EK20*EK$5+EL20*EL$5+EM20*EM$5+EN20*EN$5)*INPUT!$S17*INPUT!$T17</f>
        <v>0</v>
      </c>
      <c r="EU20" s="128"/>
      <c r="EV20" s="124" t="s">
        <v>55</v>
      </c>
      <c r="EW20" s="125" t="str">
        <f>INPUT!$P17&amp;" ("&amp;INPUT!$Q17&amp;")"</f>
        <v>Extra care housing (Wks)</v>
      </c>
      <c r="EX20" s="129"/>
      <c r="EY20" s="130"/>
      <c r="EZ20" s="130"/>
      <c r="FA20" s="130"/>
      <c r="FB20" s="127"/>
      <c r="FC20" s="127"/>
      <c r="FD20" s="157">
        <f>(EX20*EX$5+EY20*EY$5+EZ20*EZ$5+FA20*FA$5+FB20*FB$5+FC20*FC$5)*INPUT!$S17*INPUT!$T17</f>
        <v>0</v>
      </c>
      <c r="FJ20" s="128"/>
      <c r="FK20" s="124" t="s">
        <v>55</v>
      </c>
      <c r="FL20" s="125" t="str">
        <f>INPUT!$P17&amp;" ("&amp;INPUT!$Q17&amp;")"</f>
        <v>Extra care housing (Wks)</v>
      </c>
      <c r="FM20" s="129"/>
      <c r="FN20" s="130"/>
      <c r="FO20" s="130"/>
      <c r="FP20" s="130"/>
      <c r="FQ20" s="127"/>
      <c r="FR20" s="127"/>
      <c r="FS20" s="157">
        <f>(FM20*FM$5+FN20*FN$5+FO20*FO$5+FP20*FP$5+FQ20*FQ$5+FR20*FR$5)*INPUT!$S17*INPUT!$T17</f>
        <v>0</v>
      </c>
      <c r="FY20" s="128"/>
      <c r="FZ20" s="124" t="s">
        <v>55</v>
      </c>
      <c r="GA20" s="125" t="str">
        <f>INPUT!$P17&amp;" ("&amp;INPUT!$Q17&amp;")"</f>
        <v>Extra care housing (Wks)</v>
      </c>
      <c r="GB20" s="129"/>
      <c r="GC20" s="130"/>
      <c r="GD20" s="130"/>
      <c r="GE20" s="130"/>
      <c r="GF20" s="127"/>
      <c r="GG20" s="127"/>
      <c r="GH20" s="157">
        <f>(GB20*GB$5+GC20*GC$5+GD20*GD$5+GE20*GE$5+GF20*GF$5+GG20*GG$5)*INPUT!$S17*INPUT!$T17</f>
        <v>0</v>
      </c>
      <c r="GN20" s="128"/>
      <c r="GO20" s="124" t="s">
        <v>55</v>
      </c>
      <c r="GP20" s="125" t="str">
        <f>INPUT!$P17&amp;" ("&amp;INPUT!$Q17&amp;")"</f>
        <v>Extra care housing (Wks)</v>
      </c>
      <c r="GQ20" s="129"/>
      <c r="GR20" s="130"/>
      <c r="GS20" s="130"/>
      <c r="GT20" s="130"/>
      <c r="GU20" s="127"/>
      <c r="GV20" s="127"/>
      <c r="GW20" s="157">
        <f>(GQ20*GQ$5+GR20*GR$5+GS20*GS$5+GT20*GT$5+GU20*GU$5+GV20*GV$5)*INPUT!$S17*INPUT!$T17</f>
        <v>0</v>
      </c>
      <c r="HC20" s="128"/>
      <c r="HD20" s="124" t="s">
        <v>55</v>
      </c>
      <c r="HE20" s="125" t="str">
        <f>INPUT!$P17&amp;" ("&amp;INPUT!$Q17&amp;")"</f>
        <v>Extra care housing (Wks)</v>
      </c>
      <c r="HF20" s="129"/>
      <c r="HG20" s="130"/>
      <c r="HH20" s="130"/>
      <c r="HI20" s="130"/>
      <c r="HJ20" s="127"/>
      <c r="HK20" s="127"/>
      <c r="HL20" s="157">
        <f>(HF20*HF$5+HG20*HG$5+HH20*HH$5+HI20*HI$5+HJ20*HJ$5+HK20*HK$5)*INPUT!$S17*INPUT!$T17</f>
        <v>0</v>
      </c>
      <c r="HR20" s="128"/>
      <c r="HS20" s="124" t="s">
        <v>55</v>
      </c>
      <c r="HT20" s="125" t="str">
        <f>INPUT!$P17&amp;" ("&amp;INPUT!$Q17&amp;")"</f>
        <v>Extra care housing (Wks)</v>
      </c>
      <c r="HU20" s="129"/>
      <c r="HV20" s="130"/>
      <c r="HW20" s="130"/>
      <c r="HX20" s="130"/>
      <c r="HY20" s="127"/>
      <c r="HZ20" s="127"/>
      <c r="IA20" s="157">
        <f>(HU20*HU$5+HV20*HV$5+HW20*HW$5+HX20*HX$5+HY20*HY$5+HZ20*HZ$5)*INPUT!$S17*INPUT!$T17</f>
        <v>0</v>
      </c>
      <c r="IG20" s="128"/>
      <c r="IH20" s="124" t="s">
        <v>55</v>
      </c>
      <c r="II20" s="125" t="str">
        <f>INPUT!$P17&amp;" ("&amp;INPUT!$Q17&amp;")"</f>
        <v>Extra care housing (Wks)</v>
      </c>
      <c r="IJ20" s="129"/>
      <c r="IK20" s="130"/>
      <c r="IL20" s="130"/>
      <c r="IM20" s="130"/>
      <c r="IN20" s="127"/>
      <c r="IO20" s="127"/>
      <c r="IP20" s="157">
        <f>(IJ20*IJ$5+IK20*IK$5+IL20*IL$5+IM20*IM$5+IN20*IN$5+IO20*IO$5)*INPUT!$S17*INPUT!$T17</f>
        <v>0</v>
      </c>
    </row>
    <row r="21" spans="1:250" ht="9.75" customHeight="1">
      <c r="A21" s="12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P21" s="128"/>
      <c r="Q21" s="124" t="s">
        <v>57</v>
      </c>
      <c r="R21" s="125" t="str">
        <f>INPUT!$P18</f>
        <v>Day care</v>
      </c>
      <c r="S21" s="129"/>
      <c r="T21" s="130"/>
      <c r="U21" s="130"/>
      <c r="V21" s="130"/>
      <c r="W21" s="127"/>
      <c r="X21" s="127"/>
      <c r="Y21" s="157">
        <f>(S21*S$5+T21*T$5+U21*U$5+V21*V$5+W21*W$5+X21*X$5)*INPUT!$S18*INPUT!$T18</f>
        <v>0</v>
      </c>
      <c r="Z21" s="155"/>
      <c r="AE21" s="128"/>
      <c r="AF21" s="124" t="s">
        <v>57</v>
      </c>
      <c r="AG21" s="125" t="str">
        <f>INPUT!$P18</f>
        <v>Day care</v>
      </c>
      <c r="AH21" s="129"/>
      <c r="AI21" s="130"/>
      <c r="AJ21" s="130"/>
      <c r="AK21" s="130"/>
      <c r="AL21" s="127"/>
      <c r="AM21" s="127"/>
      <c r="AN21" s="157">
        <f>(AH21*AH$5+AI21*AI$5+AJ21*AJ$5+AK21*AK$5+AL21*AL$5+AM21*AM$5)*INPUT!$S18*INPUT!$T18</f>
        <v>0</v>
      </c>
      <c r="AO21" s="155"/>
      <c r="AT21" s="128"/>
      <c r="AU21" s="124" t="s">
        <v>57</v>
      </c>
      <c r="AV21" s="125" t="str">
        <f>INPUT!$P18</f>
        <v>Day care</v>
      </c>
      <c r="AW21" s="129"/>
      <c r="AX21" s="130"/>
      <c r="AY21" s="130"/>
      <c r="AZ21" s="130"/>
      <c r="BA21" s="127"/>
      <c r="BB21" s="127"/>
      <c r="BC21" s="157">
        <f>(AW21*AW$5+AX21*AX$5+AY21*AY$5+AZ21*AZ$5+BA21*BA$5+BB21*BB$5)*INPUT!$S18*INPUT!$T18</f>
        <v>0</v>
      </c>
      <c r="BD21" s="161"/>
      <c r="BI21" s="128"/>
      <c r="BJ21" s="124" t="s">
        <v>57</v>
      </c>
      <c r="BK21" s="125" t="str">
        <f>INPUT!$P18</f>
        <v>Day care</v>
      </c>
      <c r="BL21" s="129"/>
      <c r="BM21" s="130"/>
      <c r="BN21" s="130"/>
      <c r="BO21" s="130"/>
      <c r="BP21" s="127"/>
      <c r="BQ21" s="127"/>
      <c r="BR21" s="157">
        <f>(BL21*BL$5+BM21*BM$5+BN21*BN$5+BO21*BO$5+BP21*BP$5+BQ21*BQ$5)*INPUT!$S18*INPUT!$T18</f>
        <v>0</v>
      </c>
      <c r="BX21" s="128"/>
      <c r="BY21" s="124" t="s">
        <v>57</v>
      </c>
      <c r="BZ21" s="125" t="str">
        <f>INPUT!$P18</f>
        <v>Day care</v>
      </c>
      <c r="CA21" s="129"/>
      <c r="CB21" s="130"/>
      <c r="CC21" s="130"/>
      <c r="CD21" s="130"/>
      <c r="CE21" s="127"/>
      <c r="CF21" s="127"/>
      <c r="CG21" s="157">
        <f>(CA21*CA$5+CB21*CB$5+CC21*CC$5+CD21*CD$5+CE21*CE$5+CF21*CF$5)*INPUT!$S18*INPUT!$T18</f>
        <v>0</v>
      </c>
      <c r="CM21" s="128"/>
      <c r="CN21" s="124" t="s">
        <v>57</v>
      </c>
      <c r="CO21" s="125" t="str">
        <f>INPUT!$P18</f>
        <v>Day care</v>
      </c>
      <c r="CP21" s="129"/>
      <c r="CQ21" s="130"/>
      <c r="CR21" s="130"/>
      <c r="CS21" s="130"/>
      <c r="CT21" s="127"/>
      <c r="CU21" s="127"/>
      <c r="CV21" s="157">
        <f>(CP21*CP$5+CQ21*CQ$5+CR21*CR$5+CS21*CS$5+CT21*CT$5+CU21*CU$5)*INPUT!$S18*INPUT!$T18</f>
        <v>0</v>
      </c>
      <c r="DB21" s="128"/>
      <c r="DC21" s="124" t="s">
        <v>57</v>
      </c>
      <c r="DD21" s="125" t="str">
        <f>INPUT!$P18&amp;" ("&amp;INPUT!$Q18&amp;")"</f>
        <v>Day care (Attends)</v>
      </c>
      <c r="DE21" s="129"/>
      <c r="DF21" s="130"/>
      <c r="DG21" s="130"/>
      <c r="DH21" s="130"/>
      <c r="DI21" s="127"/>
      <c r="DJ21" s="127"/>
      <c r="DK21" s="157">
        <f>(DE21*DE$5+DF21*DF$5+DG21*DG$5+DH21*DH$5+DI21*DI$5+DJ21*DJ$5)*INPUT!$S18*INPUT!$T18</f>
        <v>0</v>
      </c>
      <c r="DQ21" s="128"/>
      <c r="DR21" s="124" t="s">
        <v>57</v>
      </c>
      <c r="DS21" s="125" t="str">
        <f>INPUT!$P18&amp;" ("&amp;INPUT!$Q18&amp;")"</f>
        <v>Day care (Attends)</v>
      </c>
      <c r="DT21" s="129"/>
      <c r="DU21" s="130"/>
      <c r="DV21" s="130"/>
      <c r="DW21" s="130"/>
      <c r="DX21" s="127"/>
      <c r="DY21" s="127"/>
      <c r="DZ21" s="157">
        <f>(DT21*DT$5+DU21*DU$5+DV21*DV$5+DW21*DW$5+DX21*DX$5+DY21*DY$5)*INPUT!$S18*INPUT!$T18</f>
        <v>0</v>
      </c>
      <c r="EF21" s="128"/>
      <c r="EG21" s="124" t="s">
        <v>57</v>
      </c>
      <c r="EH21" s="125" t="str">
        <f>INPUT!$P18&amp;" ("&amp;INPUT!$Q18&amp;")"</f>
        <v>Day care (Attends)</v>
      </c>
      <c r="EI21" s="129"/>
      <c r="EJ21" s="130"/>
      <c r="EK21" s="130"/>
      <c r="EL21" s="130"/>
      <c r="EM21" s="127"/>
      <c r="EN21" s="127"/>
      <c r="EO21" s="157">
        <f>(EI21*EI$5+EJ21*EJ$5+EK21*EK$5+EL21*EL$5+EM21*EM$5+EN21*EN$5)*INPUT!$S18*INPUT!$T18</f>
        <v>0</v>
      </c>
      <c r="EU21" s="128"/>
      <c r="EV21" s="124" t="s">
        <v>57</v>
      </c>
      <c r="EW21" s="125" t="str">
        <f>INPUT!$P18&amp;" ("&amp;INPUT!$Q18&amp;")"</f>
        <v>Day care (Attends)</v>
      </c>
      <c r="EX21" s="129"/>
      <c r="EY21" s="130"/>
      <c r="EZ21" s="130"/>
      <c r="FA21" s="130"/>
      <c r="FB21" s="127"/>
      <c r="FC21" s="127"/>
      <c r="FD21" s="157">
        <f>(EX21*EX$5+EY21*EY$5+EZ21*EZ$5+FA21*FA$5+FB21*FB$5+FC21*FC$5)*INPUT!$S18*INPUT!$T18</f>
        <v>0</v>
      </c>
      <c r="FJ21" s="128"/>
      <c r="FK21" s="124" t="s">
        <v>57</v>
      </c>
      <c r="FL21" s="125" t="str">
        <f>INPUT!$P18&amp;" ("&amp;INPUT!$Q18&amp;")"</f>
        <v>Day care (Attends)</v>
      </c>
      <c r="FM21" s="129"/>
      <c r="FN21" s="130"/>
      <c r="FO21" s="130"/>
      <c r="FP21" s="130"/>
      <c r="FQ21" s="127"/>
      <c r="FR21" s="127"/>
      <c r="FS21" s="157">
        <f>(FM21*FM$5+FN21*FN$5+FO21*FO$5+FP21*FP$5+FQ21*FQ$5+FR21*FR$5)*INPUT!$S18*INPUT!$T18</f>
        <v>0</v>
      </c>
      <c r="FY21" s="128"/>
      <c r="FZ21" s="124" t="s">
        <v>57</v>
      </c>
      <c r="GA21" s="125" t="str">
        <f>INPUT!$P18&amp;" ("&amp;INPUT!$Q18&amp;")"</f>
        <v>Day care (Attends)</v>
      </c>
      <c r="GB21" s="129"/>
      <c r="GC21" s="130"/>
      <c r="GD21" s="130"/>
      <c r="GE21" s="130"/>
      <c r="GF21" s="127"/>
      <c r="GG21" s="127"/>
      <c r="GH21" s="157">
        <f>(GB21*GB$5+GC21*GC$5+GD21*GD$5+GE21*GE$5+GF21*GF$5+GG21*GG$5)*INPUT!$S18*INPUT!$T18</f>
        <v>0</v>
      </c>
      <c r="GN21" s="128"/>
      <c r="GO21" s="124" t="s">
        <v>57</v>
      </c>
      <c r="GP21" s="125" t="str">
        <f>INPUT!$P18&amp;" ("&amp;INPUT!$Q18&amp;")"</f>
        <v>Day care (Attends)</v>
      </c>
      <c r="GQ21" s="129"/>
      <c r="GR21" s="130"/>
      <c r="GS21" s="130"/>
      <c r="GT21" s="130"/>
      <c r="GU21" s="127"/>
      <c r="GV21" s="127"/>
      <c r="GW21" s="157">
        <f>(GQ21*GQ$5+GR21*GR$5+GS21*GS$5+GT21*GT$5+GU21*GU$5+GV21*GV$5)*INPUT!$S18*INPUT!$T18</f>
        <v>0</v>
      </c>
      <c r="HC21" s="128"/>
      <c r="HD21" s="124" t="s">
        <v>57</v>
      </c>
      <c r="HE21" s="125" t="str">
        <f>INPUT!$P18&amp;" ("&amp;INPUT!$Q18&amp;")"</f>
        <v>Day care (Attends)</v>
      </c>
      <c r="HF21" s="129"/>
      <c r="HG21" s="130"/>
      <c r="HH21" s="130"/>
      <c r="HI21" s="130"/>
      <c r="HJ21" s="127"/>
      <c r="HK21" s="127"/>
      <c r="HL21" s="157">
        <f>(HF21*HF$5+HG21*HG$5+HH21*HH$5+HI21*HI$5+HJ21*HJ$5+HK21*HK$5)*INPUT!$S18*INPUT!$T18</f>
        <v>0</v>
      </c>
      <c r="HR21" s="128"/>
      <c r="HS21" s="124" t="s">
        <v>57</v>
      </c>
      <c r="HT21" s="125" t="str">
        <f>INPUT!$P18&amp;" ("&amp;INPUT!$Q18&amp;")"</f>
        <v>Day care (Attends)</v>
      </c>
      <c r="HU21" s="129"/>
      <c r="HV21" s="130"/>
      <c r="HW21" s="130"/>
      <c r="HX21" s="130"/>
      <c r="HY21" s="127"/>
      <c r="HZ21" s="127"/>
      <c r="IA21" s="157">
        <f>(HU21*HU$5+HV21*HV$5+HW21*HW$5+HX21*HX$5+HY21*HY$5+HZ21*HZ$5)*INPUT!$S18*INPUT!$T18</f>
        <v>0</v>
      </c>
      <c r="IG21" s="128"/>
      <c r="IH21" s="124" t="s">
        <v>57</v>
      </c>
      <c r="II21" s="125" t="str">
        <f>INPUT!$P18&amp;" ("&amp;INPUT!$Q18&amp;")"</f>
        <v>Day care (Attends)</v>
      </c>
      <c r="IJ21" s="129"/>
      <c r="IK21" s="130"/>
      <c r="IL21" s="130"/>
      <c r="IM21" s="130"/>
      <c r="IN21" s="127"/>
      <c r="IO21" s="127"/>
      <c r="IP21" s="157">
        <f>(IJ21*IJ$5+IK21*IK$5+IL21*IL$5+IM21*IM$5+IN21*IN$5+IO21*IO$5)*INPUT!$S18*INPUT!$T18</f>
        <v>0</v>
      </c>
    </row>
    <row r="22" spans="1:250" ht="9.75" customHeight="1" hidden="1">
      <c r="A22" s="12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P22" s="128"/>
      <c r="Q22" s="124" t="s">
        <v>59</v>
      </c>
      <c r="R22" s="125" t="str">
        <f>INPUT!$P19&amp;" ("&amp;INPUT!$Q19&amp;")"</f>
        <v> ()</v>
      </c>
      <c r="S22" s="129"/>
      <c r="T22" s="130"/>
      <c r="U22" s="130"/>
      <c r="V22" s="130"/>
      <c r="W22" s="127"/>
      <c r="X22" s="127"/>
      <c r="Y22" s="157">
        <f>(S22*S$5+T22*T$5+U22*U$5+V22*V$5+W22*W$5+X22*X$5)*INPUT!$S19*INPUT!$T19</f>
        <v>0</v>
      </c>
      <c r="Z22" s="155"/>
      <c r="AE22" s="128"/>
      <c r="AF22" s="124" t="s">
        <v>59</v>
      </c>
      <c r="AG22" s="125" t="str">
        <f>INPUT!$P19&amp;" ("&amp;INPUT!$Q19&amp;")"</f>
        <v> ()</v>
      </c>
      <c r="AH22" s="129"/>
      <c r="AI22" s="130"/>
      <c r="AJ22" s="130"/>
      <c r="AK22" s="130"/>
      <c r="AL22" s="127"/>
      <c r="AM22" s="127"/>
      <c r="AN22" s="157">
        <f>(AH22*AH$5+AI22*AI$5+AJ22*AJ$5+AK22*AK$5+AL22*AL$5+AM22*AM$5)*INPUT!$S19*INPUT!$T19</f>
        <v>0</v>
      </c>
      <c r="AO22" s="155"/>
      <c r="AT22" s="128"/>
      <c r="AU22" s="124" t="s">
        <v>59</v>
      </c>
      <c r="AV22" s="125" t="str">
        <f>INPUT!$P19&amp;" ("&amp;INPUT!$Q19&amp;")"</f>
        <v> ()</v>
      </c>
      <c r="AW22" s="129"/>
      <c r="AX22" s="130"/>
      <c r="AY22" s="130"/>
      <c r="AZ22" s="130"/>
      <c r="BA22" s="127"/>
      <c r="BB22" s="127"/>
      <c r="BC22" s="157">
        <f>(AW22*AW$5+AX22*AX$5+AY22*AY$5+AZ22*AZ$5+BA22*BA$5+BB22*BB$5)*INPUT!$S19*INPUT!$T19</f>
        <v>0</v>
      </c>
      <c r="BD22" s="161"/>
      <c r="BI22" s="128"/>
      <c r="BJ22" s="124" t="s">
        <v>59</v>
      </c>
      <c r="BK22" s="125" t="str">
        <f>INPUT!$P19&amp;" ("&amp;INPUT!$Q19&amp;")"</f>
        <v> ()</v>
      </c>
      <c r="BL22" s="129"/>
      <c r="BM22" s="130"/>
      <c r="BN22" s="130"/>
      <c r="BO22" s="130"/>
      <c r="BP22" s="127"/>
      <c r="BQ22" s="127"/>
      <c r="BR22" s="157">
        <f>(BL22*BL$5+BM22*BM$5+BN22*BN$5+BO22*BO$5+BP22*BP$5+BQ22*BQ$5)*INPUT!$S19*INPUT!$T19</f>
        <v>0</v>
      </c>
      <c r="BX22" s="128"/>
      <c r="BY22" s="124" t="s">
        <v>59</v>
      </c>
      <c r="BZ22" s="125" t="str">
        <f>INPUT!$P19&amp;" ("&amp;INPUT!$Q19&amp;")"</f>
        <v> ()</v>
      </c>
      <c r="CA22" s="129"/>
      <c r="CB22" s="130"/>
      <c r="CC22" s="130">
        <v>3</v>
      </c>
      <c r="CD22" s="130"/>
      <c r="CE22" s="127"/>
      <c r="CF22" s="127"/>
      <c r="CG22" s="157">
        <f>(CA22*CA$5+CB22*CB$5+CC22*CC$5+CD22*CD$5+CE22*CE$5+CF22*CF$5)*INPUT!$S19*INPUT!$T19</f>
        <v>0</v>
      </c>
      <c r="CM22" s="128"/>
      <c r="CN22" s="124" t="s">
        <v>59</v>
      </c>
      <c r="CO22" s="125" t="str">
        <f>INPUT!$P19&amp;" ("&amp;INPUT!$Q19&amp;")"</f>
        <v> ()</v>
      </c>
      <c r="CP22" s="129"/>
      <c r="CQ22" s="130"/>
      <c r="CR22" s="130"/>
      <c r="CS22" s="130"/>
      <c r="CT22" s="127"/>
      <c r="CU22" s="127"/>
      <c r="CV22" s="157">
        <f>(CP22*CP$5+CQ22*CQ$5+CR22*CR$5+CS22*CS$5+CT22*CT$5+CU22*CU$5)*INPUT!$S19*INPUT!$T19</f>
        <v>0</v>
      </c>
      <c r="DB22" s="128"/>
      <c r="DC22" s="124" t="s">
        <v>59</v>
      </c>
      <c r="DD22" s="125" t="str">
        <f>INPUT!$P19&amp;" ("&amp;INPUT!$Q19&amp;")"</f>
        <v> ()</v>
      </c>
      <c r="DE22" s="129"/>
      <c r="DF22" s="130"/>
      <c r="DG22" s="130"/>
      <c r="DH22" s="130"/>
      <c r="DI22" s="127"/>
      <c r="DJ22" s="127"/>
      <c r="DK22" s="157">
        <f>(DE22*DE$5+DF22*DF$5+DG22*DG$5+DH22*DH$5+DI22*DI$5+DJ22*DJ$5)*INPUT!$S19*INPUT!$T19</f>
        <v>0</v>
      </c>
      <c r="DQ22" s="128"/>
      <c r="DR22" s="124" t="s">
        <v>59</v>
      </c>
      <c r="DS22" s="125" t="str">
        <f>INPUT!$P19&amp;" ("&amp;INPUT!$Q19&amp;")"</f>
        <v> ()</v>
      </c>
      <c r="DT22" s="129"/>
      <c r="DU22" s="130"/>
      <c r="DV22" s="130"/>
      <c r="DW22" s="130"/>
      <c r="DX22" s="127"/>
      <c r="DY22" s="127"/>
      <c r="DZ22" s="157">
        <f>(DT22*DT$5+DU22*DU$5+DV22*DV$5+DW22*DW$5+DX22*DX$5+DY22*DY$5)*INPUT!$S19*INPUT!$T19</f>
        <v>0</v>
      </c>
      <c r="EF22" s="128"/>
      <c r="EG22" s="124" t="s">
        <v>59</v>
      </c>
      <c r="EH22" s="125" t="str">
        <f>INPUT!$P19&amp;" ("&amp;INPUT!$Q19&amp;")"</f>
        <v> ()</v>
      </c>
      <c r="EI22" s="129"/>
      <c r="EJ22" s="130"/>
      <c r="EK22" s="130"/>
      <c r="EL22" s="130"/>
      <c r="EM22" s="127"/>
      <c r="EN22" s="127"/>
      <c r="EO22" s="157">
        <f>(EI22*EI$5+EJ22*EJ$5+EK22*EK$5+EL22*EL$5+EM22*EM$5+EN22*EN$5)*INPUT!$S19*INPUT!$T19</f>
        <v>0</v>
      </c>
      <c r="EU22" s="128"/>
      <c r="EV22" s="124" t="s">
        <v>59</v>
      </c>
      <c r="EW22" s="125" t="str">
        <f>INPUT!$P19&amp;" ("&amp;INPUT!$Q19&amp;")"</f>
        <v> ()</v>
      </c>
      <c r="EX22" s="129"/>
      <c r="EY22" s="130"/>
      <c r="EZ22" s="130"/>
      <c r="FA22" s="130"/>
      <c r="FB22" s="127"/>
      <c r="FC22" s="127"/>
      <c r="FD22" s="157">
        <f>(EX22*EX$5+EY22*EY$5+EZ22*EZ$5+FA22*FA$5+FB22*FB$5+FC22*FC$5)*INPUT!$S19*INPUT!$T19</f>
        <v>0</v>
      </c>
      <c r="FJ22" s="128"/>
      <c r="FK22" s="124" t="s">
        <v>59</v>
      </c>
      <c r="FL22" s="125" t="str">
        <f>INPUT!$P19&amp;" ("&amp;INPUT!$Q19&amp;")"</f>
        <v> ()</v>
      </c>
      <c r="FM22" s="129"/>
      <c r="FN22" s="130"/>
      <c r="FO22" s="130"/>
      <c r="FP22" s="130"/>
      <c r="FQ22" s="127"/>
      <c r="FR22" s="127"/>
      <c r="FS22" s="157">
        <f>(FM22*FM$5+FN22*FN$5+FO22*FO$5+FP22*FP$5+FQ22*FQ$5+FR22*FR$5)*INPUT!$S19*INPUT!$T19</f>
        <v>0</v>
      </c>
      <c r="FY22" s="128"/>
      <c r="FZ22" s="124" t="s">
        <v>59</v>
      </c>
      <c r="GA22" s="125" t="str">
        <f>INPUT!$P19&amp;" ("&amp;INPUT!$Q19&amp;")"</f>
        <v> ()</v>
      </c>
      <c r="GB22" s="129"/>
      <c r="GC22" s="130"/>
      <c r="GD22" s="130"/>
      <c r="GE22" s="130"/>
      <c r="GF22" s="127"/>
      <c r="GG22" s="127"/>
      <c r="GH22" s="157">
        <f>(GB22*GB$5+GC22*GC$5+GD22*GD$5+GE22*GE$5+GF22*GF$5+GG22*GG$5)*INPUT!$S19*INPUT!$T19</f>
        <v>0</v>
      </c>
      <c r="GN22" s="128"/>
      <c r="GO22" s="124" t="s">
        <v>59</v>
      </c>
      <c r="GP22" s="125" t="str">
        <f>INPUT!$P19&amp;" ("&amp;INPUT!$Q19&amp;")"</f>
        <v> ()</v>
      </c>
      <c r="GQ22" s="129"/>
      <c r="GR22" s="130"/>
      <c r="GS22" s="130"/>
      <c r="GT22" s="130"/>
      <c r="GU22" s="127"/>
      <c r="GV22" s="127"/>
      <c r="GW22" s="157">
        <f>(GQ22*GQ$5+GR22*GR$5+GS22*GS$5+GT22*GT$5+GU22*GU$5+GV22*GV$5)*INPUT!$S19*INPUT!$T19</f>
        <v>0</v>
      </c>
      <c r="HC22" s="128"/>
      <c r="HD22" s="124" t="s">
        <v>59</v>
      </c>
      <c r="HE22" s="125" t="str">
        <f>INPUT!$P19&amp;" ("&amp;INPUT!$Q19&amp;")"</f>
        <v> ()</v>
      </c>
      <c r="HF22" s="129"/>
      <c r="HG22" s="130"/>
      <c r="HH22" s="130"/>
      <c r="HI22" s="130"/>
      <c r="HJ22" s="127"/>
      <c r="HK22" s="127"/>
      <c r="HL22" s="157">
        <f>(HF22*HF$5+HG22*HG$5+HH22*HH$5+HI22*HI$5+HJ22*HJ$5+HK22*HK$5)*INPUT!$S19*INPUT!$T19</f>
        <v>0</v>
      </c>
      <c r="HR22" s="128"/>
      <c r="HS22" s="124" t="s">
        <v>59</v>
      </c>
      <c r="HT22" s="125" t="str">
        <f>INPUT!$P19&amp;" ("&amp;INPUT!$Q19&amp;")"</f>
        <v> ()</v>
      </c>
      <c r="HU22" s="129"/>
      <c r="HV22" s="130"/>
      <c r="HW22" s="130"/>
      <c r="HX22" s="130"/>
      <c r="HY22" s="127"/>
      <c r="HZ22" s="127"/>
      <c r="IA22" s="157">
        <f>(HU22*HU$5+HV22*HV$5+HW22*HW$5+HX22*HX$5+HY22*HY$5+HZ22*HZ$5)*INPUT!$S19*INPUT!$T19</f>
        <v>0</v>
      </c>
      <c r="IG22" s="128"/>
      <c r="IH22" s="124" t="s">
        <v>59</v>
      </c>
      <c r="II22" s="125" t="str">
        <f>INPUT!$P19&amp;" ("&amp;INPUT!$Q19&amp;")"</f>
        <v> ()</v>
      </c>
      <c r="IJ22" s="129"/>
      <c r="IK22" s="130"/>
      <c r="IL22" s="130"/>
      <c r="IM22" s="130"/>
      <c r="IN22" s="127"/>
      <c r="IO22" s="127"/>
      <c r="IP22" s="157">
        <f>(IJ22*IJ$5+IK22*IK$5+IL22*IL$5+IM22*IM$5+IN22*IN$5+IO22*IO$5)*INPUT!$S19*INPUT!$T19</f>
        <v>0</v>
      </c>
    </row>
    <row r="23" spans="1:250" ht="9.75" customHeight="1" hidden="1">
      <c r="A23" s="12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P23" s="128"/>
      <c r="Q23" s="124" t="s">
        <v>60</v>
      </c>
      <c r="R23" s="125" t="str">
        <f>INPUT!$P20&amp;" ("&amp;INPUT!$Q20&amp;")"</f>
        <v> ()</v>
      </c>
      <c r="S23" s="129"/>
      <c r="T23" s="130"/>
      <c r="U23" s="130"/>
      <c r="V23" s="130"/>
      <c r="W23" s="127"/>
      <c r="X23" s="127"/>
      <c r="Y23" s="157">
        <f>(S23*S$5+T23*T$5+U23*U$5+V23*V$5+W23*W$5+X23*X$5)*INPUT!$S20*INPUT!$T20</f>
        <v>0</v>
      </c>
      <c r="Z23" s="155"/>
      <c r="AE23" s="128"/>
      <c r="AF23" s="124" t="s">
        <v>60</v>
      </c>
      <c r="AG23" s="125" t="str">
        <f>INPUT!$P20&amp;" ("&amp;INPUT!$Q20&amp;")"</f>
        <v> ()</v>
      </c>
      <c r="AH23" s="129"/>
      <c r="AI23" s="130"/>
      <c r="AJ23" s="130"/>
      <c r="AK23" s="130"/>
      <c r="AL23" s="127"/>
      <c r="AM23" s="127"/>
      <c r="AN23" s="157">
        <f>(AH23*AH$5+AI23*AI$5+AJ23*AJ$5+AK23*AK$5+AL23*AL$5+AM23*AM$5)*INPUT!$S20*INPUT!$T20</f>
        <v>0</v>
      </c>
      <c r="AO23" s="155"/>
      <c r="AT23" s="128"/>
      <c r="AU23" s="124" t="s">
        <v>60</v>
      </c>
      <c r="AV23" s="125" t="str">
        <f>INPUT!$P20&amp;" ("&amp;INPUT!$Q20&amp;")"</f>
        <v> ()</v>
      </c>
      <c r="AW23" s="129"/>
      <c r="AX23" s="130"/>
      <c r="AY23" s="130"/>
      <c r="AZ23" s="130"/>
      <c r="BA23" s="127"/>
      <c r="BB23" s="127"/>
      <c r="BC23" s="157">
        <f>(AW23*AW$5+AX23*AX$5+AY23*AY$5+AZ23*AZ$5+BA23*BA$5+BB23*BB$5)*INPUT!$S20*INPUT!$T20</f>
        <v>0</v>
      </c>
      <c r="BD23" s="161"/>
      <c r="BI23" s="128"/>
      <c r="BJ23" s="124" t="s">
        <v>60</v>
      </c>
      <c r="BK23" s="125" t="str">
        <f>INPUT!$P20&amp;" ("&amp;INPUT!$Q20&amp;")"</f>
        <v> ()</v>
      </c>
      <c r="BL23" s="129"/>
      <c r="BM23" s="130"/>
      <c r="BN23" s="130"/>
      <c r="BO23" s="130"/>
      <c r="BP23" s="127"/>
      <c r="BQ23" s="127"/>
      <c r="BR23" s="157">
        <f>(BL23*BL$5+BM23*BM$5+BN23*BN$5+BO23*BO$5+BP23*BP$5+BQ23*BQ$5)*INPUT!$S20*INPUT!$T20</f>
        <v>0</v>
      </c>
      <c r="BX23" s="128"/>
      <c r="BY23" s="124" t="s">
        <v>60</v>
      </c>
      <c r="BZ23" s="125" t="str">
        <f>INPUT!$P20&amp;" ("&amp;INPUT!$Q20&amp;")"</f>
        <v> ()</v>
      </c>
      <c r="CA23" s="129"/>
      <c r="CB23" s="130"/>
      <c r="CC23" s="130"/>
      <c r="CD23" s="130"/>
      <c r="CE23" s="127"/>
      <c r="CF23" s="127"/>
      <c r="CG23" s="157">
        <f>(CA23*CA$5+CB23*CB$5+CC23*CC$5+CD23*CD$5+CE23*CE$5+CF23*CF$5)*INPUT!$S20*INPUT!$T20</f>
        <v>0</v>
      </c>
      <c r="CM23" s="128"/>
      <c r="CN23" s="124" t="s">
        <v>60</v>
      </c>
      <c r="CO23" s="125" t="str">
        <f>INPUT!$P20&amp;" ("&amp;INPUT!$Q20&amp;")"</f>
        <v> ()</v>
      </c>
      <c r="CP23" s="129"/>
      <c r="CQ23" s="130"/>
      <c r="CR23" s="130"/>
      <c r="CS23" s="130"/>
      <c r="CT23" s="127"/>
      <c r="CU23" s="127"/>
      <c r="CV23" s="157">
        <f>(CP23*CP$5+CQ23*CQ$5+CR23*CR$5+CS23*CS$5+CT23*CT$5+CU23*CU$5)*INPUT!$S20*INPUT!$T20</f>
        <v>0</v>
      </c>
      <c r="DB23" s="128"/>
      <c r="DC23" s="124" t="s">
        <v>60</v>
      </c>
      <c r="DD23" s="125" t="str">
        <f>INPUT!$P20&amp;" ("&amp;INPUT!$Q20&amp;")"</f>
        <v> ()</v>
      </c>
      <c r="DE23" s="129"/>
      <c r="DF23" s="130"/>
      <c r="DG23" s="130"/>
      <c r="DH23" s="130"/>
      <c r="DI23" s="127"/>
      <c r="DJ23" s="127"/>
      <c r="DK23" s="157">
        <f>(DE23*DE$5+DF23*DF$5+DG23*DG$5+DH23*DH$5+DI23*DI$5+DJ23*DJ$5)*INPUT!$S20*INPUT!$T20</f>
        <v>0</v>
      </c>
      <c r="DQ23" s="128"/>
      <c r="DR23" s="124" t="s">
        <v>60</v>
      </c>
      <c r="DS23" s="125" t="str">
        <f>INPUT!$P20&amp;" ("&amp;INPUT!$Q20&amp;")"</f>
        <v> ()</v>
      </c>
      <c r="DT23" s="129"/>
      <c r="DU23" s="130"/>
      <c r="DV23" s="130"/>
      <c r="DW23" s="130"/>
      <c r="DX23" s="127"/>
      <c r="DY23" s="127"/>
      <c r="DZ23" s="157">
        <f>(DT23*DT$5+DU23*DU$5+DV23*DV$5+DW23*DW$5+DX23*DX$5+DY23*DY$5)*INPUT!$S20*INPUT!$T20</f>
        <v>0</v>
      </c>
      <c r="EF23" s="128"/>
      <c r="EG23" s="124" t="s">
        <v>60</v>
      </c>
      <c r="EH23" s="125" t="str">
        <f>INPUT!$P20&amp;" ("&amp;INPUT!$Q20&amp;")"</f>
        <v> ()</v>
      </c>
      <c r="EI23" s="129"/>
      <c r="EJ23" s="130"/>
      <c r="EK23" s="130"/>
      <c r="EL23" s="130"/>
      <c r="EM23" s="127"/>
      <c r="EN23" s="127"/>
      <c r="EO23" s="157">
        <f>(EI23*EI$5+EJ23*EJ$5+EK23*EK$5+EL23*EL$5+EM23*EM$5+EN23*EN$5)*INPUT!$S20*INPUT!$T20</f>
        <v>0</v>
      </c>
      <c r="EU23" s="128"/>
      <c r="EV23" s="124" t="s">
        <v>60</v>
      </c>
      <c r="EW23" s="125" t="str">
        <f>INPUT!$P20&amp;" ("&amp;INPUT!$Q20&amp;")"</f>
        <v> ()</v>
      </c>
      <c r="EX23" s="129"/>
      <c r="EY23" s="130"/>
      <c r="EZ23" s="130"/>
      <c r="FA23" s="130"/>
      <c r="FB23" s="127"/>
      <c r="FC23" s="127"/>
      <c r="FD23" s="157">
        <f>(EX23*EX$5+EY23*EY$5+EZ23*EZ$5+FA23*FA$5+FB23*FB$5+FC23*FC$5)*INPUT!$S20*INPUT!$T20</f>
        <v>0</v>
      </c>
      <c r="FJ23" s="128"/>
      <c r="FK23" s="124" t="s">
        <v>60</v>
      </c>
      <c r="FL23" s="125" t="str">
        <f>INPUT!$P20&amp;" ("&amp;INPUT!$Q20&amp;")"</f>
        <v> ()</v>
      </c>
      <c r="FM23" s="129"/>
      <c r="FN23" s="130"/>
      <c r="FO23" s="130"/>
      <c r="FP23" s="130"/>
      <c r="FQ23" s="127"/>
      <c r="FR23" s="127"/>
      <c r="FS23" s="157">
        <f>(FM23*FM$5+FN23*FN$5+FO23*FO$5+FP23*FP$5+FQ23*FQ$5+FR23*FR$5)*INPUT!$S20*INPUT!$T20</f>
        <v>0</v>
      </c>
      <c r="FY23" s="128"/>
      <c r="FZ23" s="124" t="s">
        <v>60</v>
      </c>
      <c r="GA23" s="125" t="str">
        <f>INPUT!$P20&amp;" ("&amp;INPUT!$Q20&amp;")"</f>
        <v> ()</v>
      </c>
      <c r="GB23" s="129"/>
      <c r="GC23" s="130"/>
      <c r="GD23" s="130"/>
      <c r="GE23" s="130"/>
      <c r="GF23" s="127"/>
      <c r="GG23" s="127"/>
      <c r="GH23" s="157">
        <f>(GB23*GB$5+GC23*GC$5+GD23*GD$5+GE23*GE$5+GF23*GF$5+GG23*GG$5)*INPUT!$S20*INPUT!$T20</f>
        <v>0</v>
      </c>
      <c r="GN23" s="128"/>
      <c r="GO23" s="124" t="s">
        <v>60</v>
      </c>
      <c r="GP23" s="125" t="str">
        <f>INPUT!$P20&amp;" ("&amp;INPUT!$Q20&amp;")"</f>
        <v> ()</v>
      </c>
      <c r="GQ23" s="129"/>
      <c r="GR23" s="130"/>
      <c r="GS23" s="130"/>
      <c r="GT23" s="130"/>
      <c r="GU23" s="127"/>
      <c r="GV23" s="127"/>
      <c r="GW23" s="157">
        <f>(GQ23*GQ$5+GR23*GR$5+GS23*GS$5+GT23*GT$5+GU23*GU$5+GV23*GV$5)*INPUT!$S20*INPUT!$T20</f>
        <v>0</v>
      </c>
      <c r="HC23" s="128"/>
      <c r="HD23" s="124" t="s">
        <v>60</v>
      </c>
      <c r="HE23" s="125" t="str">
        <f>INPUT!$P20&amp;" ("&amp;INPUT!$Q20&amp;")"</f>
        <v> ()</v>
      </c>
      <c r="HF23" s="129"/>
      <c r="HG23" s="130"/>
      <c r="HH23" s="130"/>
      <c r="HI23" s="130"/>
      <c r="HJ23" s="127"/>
      <c r="HK23" s="127"/>
      <c r="HL23" s="157">
        <f>(HF23*HF$5+HG23*HG$5+HH23*HH$5+HI23*HI$5+HJ23*HJ$5+HK23*HK$5)*INPUT!$S20*INPUT!$T20</f>
        <v>0</v>
      </c>
      <c r="HR23" s="128"/>
      <c r="HS23" s="124" t="s">
        <v>60</v>
      </c>
      <c r="HT23" s="125" t="str">
        <f>INPUT!$P20&amp;" ("&amp;INPUT!$Q20&amp;")"</f>
        <v> ()</v>
      </c>
      <c r="HU23" s="129"/>
      <c r="HV23" s="130"/>
      <c r="HW23" s="130"/>
      <c r="HX23" s="130"/>
      <c r="HY23" s="127"/>
      <c r="HZ23" s="127"/>
      <c r="IA23" s="157">
        <f>(HU23*HU$5+HV23*HV$5+HW23*HW$5+HX23*HX$5+HY23*HY$5+HZ23*HZ$5)*INPUT!$S20*INPUT!$T20</f>
        <v>0</v>
      </c>
      <c r="IG23" s="128"/>
      <c r="IH23" s="124" t="s">
        <v>60</v>
      </c>
      <c r="II23" s="125" t="str">
        <f>INPUT!$P20&amp;" ("&amp;INPUT!$Q20&amp;")"</f>
        <v> ()</v>
      </c>
      <c r="IJ23" s="129"/>
      <c r="IK23" s="130"/>
      <c r="IL23" s="130"/>
      <c r="IM23" s="130"/>
      <c r="IN23" s="127"/>
      <c r="IO23" s="127"/>
      <c r="IP23" s="157">
        <f>(IJ23*IJ$5+IK23*IK$5+IL23*IL$5+IM23*IM$5+IN23*IN$5+IO23*IO$5)*INPUT!$S20*INPUT!$T20</f>
        <v>0</v>
      </c>
    </row>
    <row r="24" spans="1:250" ht="9.75" customHeight="1" hidden="1">
      <c r="A24" s="12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P24" s="128"/>
      <c r="Q24" s="124" t="s">
        <v>61</v>
      </c>
      <c r="R24" s="125" t="str">
        <f>INPUT!$P21&amp;" ("&amp;INPUT!$Q21&amp;")"</f>
        <v> ()</v>
      </c>
      <c r="S24" s="129"/>
      <c r="T24" s="130"/>
      <c r="U24" s="130"/>
      <c r="V24" s="130"/>
      <c r="W24" s="127"/>
      <c r="X24" s="127"/>
      <c r="Y24" s="157">
        <f>(S24*S$5+T24*T$5+U24*U$5+V24*V$5+W24*W$5+X24*X$5)*INPUT!$S21*INPUT!$T21</f>
        <v>0</v>
      </c>
      <c r="Z24" s="155"/>
      <c r="AE24" s="128"/>
      <c r="AF24" s="124" t="s">
        <v>61</v>
      </c>
      <c r="AG24" s="125" t="str">
        <f>INPUT!$P21&amp;" ("&amp;INPUT!$Q21&amp;")"</f>
        <v> ()</v>
      </c>
      <c r="AH24" s="129"/>
      <c r="AI24" s="130"/>
      <c r="AJ24" s="130"/>
      <c r="AK24" s="130"/>
      <c r="AL24" s="127"/>
      <c r="AM24" s="127"/>
      <c r="AN24" s="157">
        <f>(AH24*AH$5+AI24*AI$5+AJ24*AJ$5+AK24*AK$5+AL24*AL$5+AM24*AM$5)*INPUT!$S21*INPUT!$T21</f>
        <v>0</v>
      </c>
      <c r="AO24" s="155"/>
      <c r="AT24" s="128"/>
      <c r="AU24" s="124" t="s">
        <v>61</v>
      </c>
      <c r="AV24" s="125" t="str">
        <f>INPUT!$P21&amp;" ("&amp;INPUT!$Q21&amp;")"</f>
        <v> ()</v>
      </c>
      <c r="AW24" s="129"/>
      <c r="AX24" s="130"/>
      <c r="AY24" s="130"/>
      <c r="AZ24" s="130"/>
      <c r="BA24" s="127"/>
      <c r="BB24" s="127"/>
      <c r="BC24" s="157">
        <f>(AW24*AW$5+AX24*AX$5+AY24*AY$5+AZ24*AZ$5+BA24*BA$5+BB24*BB$5)*INPUT!$S21*INPUT!$T21</f>
        <v>0</v>
      </c>
      <c r="BD24" s="161"/>
      <c r="BI24" s="128"/>
      <c r="BJ24" s="124" t="s">
        <v>61</v>
      </c>
      <c r="BK24" s="125" t="str">
        <f>INPUT!$P21&amp;" ("&amp;INPUT!$Q21&amp;")"</f>
        <v> ()</v>
      </c>
      <c r="BL24" s="129"/>
      <c r="BM24" s="130"/>
      <c r="BN24" s="130"/>
      <c r="BO24" s="130"/>
      <c r="BP24" s="127"/>
      <c r="BQ24" s="127"/>
      <c r="BR24" s="157">
        <f>(BL24*BL$5+BM24*BM$5+BN24*BN$5+BO24*BO$5+BP24*BP$5+BQ24*BQ$5)*INPUT!$S21*INPUT!$T21</f>
        <v>0</v>
      </c>
      <c r="BX24" s="128"/>
      <c r="BY24" s="124" t="s">
        <v>61</v>
      </c>
      <c r="BZ24" s="125" t="str">
        <f>INPUT!$P21&amp;" ("&amp;INPUT!$Q21&amp;")"</f>
        <v> ()</v>
      </c>
      <c r="CA24" s="129"/>
      <c r="CB24" s="130"/>
      <c r="CC24" s="130"/>
      <c r="CD24" s="130"/>
      <c r="CE24" s="127"/>
      <c r="CF24" s="127"/>
      <c r="CG24" s="157">
        <f>(CA24*CA$5+CB24*CB$5+CC24*CC$5+CD24*CD$5+CE24*CE$5+CF24*CF$5)*INPUT!$S21*INPUT!$T21</f>
        <v>0</v>
      </c>
      <c r="CM24" s="128"/>
      <c r="CN24" s="124" t="s">
        <v>61</v>
      </c>
      <c r="CO24" s="125" t="str">
        <f>INPUT!$P21&amp;" ("&amp;INPUT!$Q21&amp;")"</f>
        <v> ()</v>
      </c>
      <c r="CP24" s="129"/>
      <c r="CQ24" s="130"/>
      <c r="CR24" s="130"/>
      <c r="CS24" s="130"/>
      <c r="CT24" s="127"/>
      <c r="CU24" s="127"/>
      <c r="CV24" s="157">
        <f>(CP24*CP$5+CQ24*CQ$5+CR24*CR$5+CS24*CS$5+CT24*CT$5+CU24*CU$5)*INPUT!$S21*INPUT!$T21</f>
        <v>0</v>
      </c>
      <c r="DB24" s="128"/>
      <c r="DC24" s="124" t="s">
        <v>61</v>
      </c>
      <c r="DD24" s="125" t="str">
        <f>INPUT!$P21&amp;" ("&amp;INPUT!$Q21&amp;")"</f>
        <v> ()</v>
      </c>
      <c r="DE24" s="129"/>
      <c r="DF24" s="130"/>
      <c r="DG24" s="130"/>
      <c r="DH24" s="130"/>
      <c r="DI24" s="127"/>
      <c r="DJ24" s="127"/>
      <c r="DK24" s="157">
        <f>(DE24*DE$5+DF24*DF$5+DG24*DG$5+DH24*DH$5+DI24*DI$5+DJ24*DJ$5)*INPUT!$S21*INPUT!$T21</f>
        <v>0</v>
      </c>
      <c r="DQ24" s="128"/>
      <c r="DR24" s="124" t="s">
        <v>61</v>
      </c>
      <c r="DS24" s="125" t="str">
        <f>INPUT!$P21&amp;" ("&amp;INPUT!$Q21&amp;")"</f>
        <v> ()</v>
      </c>
      <c r="DT24" s="129"/>
      <c r="DU24" s="130"/>
      <c r="DV24" s="130"/>
      <c r="DW24" s="130"/>
      <c r="DX24" s="127"/>
      <c r="DY24" s="127"/>
      <c r="DZ24" s="157">
        <f>(DT24*DT$5+DU24*DU$5+DV24*DV$5+DW24*DW$5+DX24*DX$5+DY24*DY$5)*INPUT!$S21*INPUT!$T21</f>
        <v>0</v>
      </c>
      <c r="EF24" s="128"/>
      <c r="EG24" s="124" t="s">
        <v>61</v>
      </c>
      <c r="EH24" s="125" t="str">
        <f>INPUT!$P21&amp;" ("&amp;INPUT!$Q21&amp;")"</f>
        <v> ()</v>
      </c>
      <c r="EI24" s="129"/>
      <c r="EJ24" s="130"/>
      <c r="EK24" s="130"/>
      <c r="EL24" s="130"/>
      <c r="EM24" s="127"/>
      <c r="EN24" s="127"/>
      <c r="EO24" s="157">
        <f>(EI24*EI$5+EJ24*EJ$5+EK24*EK$5+EL24*EL$5+EM24*EM$5+EN24*EN$5)*INPUT!$S21*INPUT!$T21</f>
        <v>0</v>
      </c>
      <c r="EU24" s="128"/>
      <c r="EV24" s="124" t="s">
        <v>61</v>
      </c>
      <c r="EW24" s="125" t="str">
        <f>INPUT!$P21&amp;" ("&amp;INPUT!$Q21&amp;")"</f>
        <v> ()</v>
      </c>
      <c r="EX24" s="129"/>
      <c r="EY24" s="130"/>
      <c r="EZ24" s="130"/>
      <c r="FA24" s="130"/>
      <c r="FB24" s="127"/>
      <c r="FC24" s="127"/>
      <c r="FD24" s="157">
        <f>(EX24*EX$5+EY24*EY$5+EZ24*EZ$5+FA24*FA$5+FB24*FB$5+FC24*FC$5)*INPUT!$S21*INPUT!$T21</f>
        <v>0</v>
      </c>
      <c r="FJ24" s="128"/>
      <c r="FK24" s="124" t="s">
        <v>61</v>
      </c>
      <c r="FL24" s="125" t="str">
        <f>INPUT!$P21&amp;" ("&amp;INPUT!$Q21&amp;")"</f>
        <v> ()</v>
      </c>
      <c r="FM24" s="129"/>
      <c r="FN24" s="130"/>
      <c r="FO24" s="130"/>
      <c r="FP24" s="130"/>
      <c r="FQ24" s="127"/>
      <c r="FR24" s="127"/>
      <c r="FS24" s="157">
        <f>(FM24*FM$5+FN24*FN$5+FO24*FO$5+FP24*FP$5+FQ24*FQ$5+FR24*FR$5)*INPUT!$S21*INPUT!$T21</f>
        <v>0</v>
      </c>
      <c r="FY24" s="128"/>
      <c r="FZ24" s="124" t="s">
        <v>61</v>
      </c>
      <c r="GA24" s="125" t="str">
        <f>INPUT!$P21&amp;" ("&amp;INPUT!$Q21&amp;")"</f>
        <v> ()</v>
      </c>
      <c r="GB24" s="129"/>
      <c r="GC24" s="130"/>
      <c r="GD24" s="130"/>
      <c r="GE24" s="130"/>
      <c r="GF24" s="127"/>
      <c r="GG24" s="127"/>
      <c r="GH24" s="157">
        <f>(GB24*GB$5+GC24*GC$5+GD24*GD$5+GE24*GE$5+GF24*GF$5+GG24*GG$5)*INPUT!$S21*INPUT!$T21</f>
        <v>0</v>
      </c>
      <c r="GN24" s="128"/>
      <c r="GO24" s="124" t="s">
        <v>61</v>
      </c>
      <c r="GP24" s="125" t="str">
        <f>INPUT!$P21&amp;" ("&amp;INPUT!$Q21&amp;")"</f>
        <v> ()</v>
      </c>
      <c r="GQ24" s="129"/>
      <c r="GR24" s="130"/>
      <c r="GS24" s="130"/>
      <c r="GT24" s="130"/>
      <c r="GU24" s="127"/>
      <c r="GV24" s="127"/>
      <c r="GW24" s="157">
        <f>(GQ24*GQ$5+GR24*GR$5+GS24*GS$5+GT24*GT$5+GU24*GU$5+GV24*GV$5)*INPUT!$S21*INPUT!$T21</f>
        <v>0</v>
      </c>
      <c r="HC24" s="128"/>
      <c r="HD24" s="124" t="s">
        <v>61</v>
      </c>
      <c r="HE24" s="125" t="str">
        <f>INPUT!$P21&amp;" ("&amp;INPUT!$Q21&amp;")"</f>
        <v> ()</v>
      </c>
      <c r="HF24" s="129"/>
      <c r="HG24" s="130"/>
      <c r="HH24" s="130"/>
      <c r="HI24" s="130"/>
      <c r="HJ24" s="127"/>
      <c r="HK24" s="127"/>
      <c r="HL24" s="157">
        <f>(HF24*HF$5+HG24*HG$5+HH24*HH$5+HI24*HI$5+HJ24*HJ$5+HK24*HK$5)*INPUT!$S21*INPUT!$T21</f>
        <v>0</v>
      </c>
      <c r="HR24" s="128"/>
      <c r="HS24" s="124" t="s">
        <v>61</v>
      </c>
      <c r="HT24" s="125" t="str">
        <f>INPUT!$P21&amp;" ("&amp;INPUT!$Q21&amp;")"</f>
        <v> ()</v>
      </c>
      <c r="HU24" s="129"/>
      <c r="HV24" s="130"/>
      <c r="HW24" s="130"/>
      <c r="HX24" s="130"/>
      <c r="HY24" s="127"/>
      <c r="HZ24" s="127"/>
      <c r="IA24" s="157">
        <f>(HU24*HU$5+HV24*HV$5+HW24*HW$5+HX24*HX$5+HY24*HY$5+HZ24*HZ$5)*INPUT!$S21*INPUT!$T21</f>
        <v>0</v>
      </c>
      <c r="IG24" s="128"/>
      <c r="IH24" s="124" t="s">
        <v>61</v>
      </c>
      <c r="II24" s="125" t="str">
        <f>INPUT!$P21&amp;" ("&amp;INPUT!$Q21&amp;")"</f>
        <v> ()</v>
      </c>
      <c r="IJ24" s="129"/>
      <c r="IK24" s="130"/>
      <c r="IL24" s="130"/>
      <c r="IM24" s="130"/>
      <c r="IN24" s="127"/>
      <c r="IO24" s="127"/>
      <c r="IP24" s="157">
        <f>(IJ24*IJ$5+IK24*IK$5+IL24*IL$5+IM24*IM$5+IN24*IN$5+IO24*IO$5)*INPUT!$S21*INPUT!$T21</f>
        <v>0</v>
      </c>
    </row>
    <row r="25" spans="1:250" ht="9.75" customHeight="1" hidden="1">
      <c r="A25" s="12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P25" s="128"/>
      <c r="Q25" s="124" t="s">
        <v>62</v>
      </c>
      <c r="R25" s="125" t="str">
        <f>INPUT!$P22&amp;" ("&amp;INPUT!$Q22&amp;")"</f>
        <v> ()</v>
      </c>
      <c r="S25" s="131"/>
      <c r="T25" s="130"/>
      <c r="U25" s="130"/>
      <c r="V25" s="130"/>
      <c r="W25" s="130"/>
      <c r="X25" s="130"/>
      <c r="Y25" s="157">
        <f>(S25*S$5+T25*T$5+U25*U$5+V25*V$5+W25*W$5+X25*X$5)*INPUT!$S22*INPUT!$T22</f>
        <v>0</v>
      </c>
      <c r="Z25" s="155"/>
      <c r="AE25" s="128"/>
      <c r="AF25" s="124" t="s">
        <v>62</v>
      </c>
      <c r="AG25" s="125" t="str">
        <f>INPUT!$P22&amp;" ("&amp;INPUT!$Q22&amp;")"</f>
        <v> ()</v>
      </c>
      <c r="AH25" s="131"/>
      <c r="AI25" s="130"/>
      <c r="AJ25" s="130"/>
      <c r="AK25" s="130"/>
      <c r="AL25" s="130"/>
      <c r="AM25" s="130"/>
      <c r="AN25" s="157">
        <f>(AH25*AH$5+AI25*AI$5+AJ25*AJ$5+AK25*AK$5+AL25*AL$5+AM25*AM$5)*INPUT!$S22*INPUT!$T22</f>
        <v>0</v>
      </c>
      <c r="AO25" s="155"/>
      <c r="AT25" s="128"/>
      <c r="AU25" s="124" t="s">
        <v>62</v>
      </c>
      <c r="AV25" s="125" t="str">
        <f>INPUT!$P22&amp;" ("&amp;INPUT!$Q22&amp;")"</f>
        <v> ()</v>
      </c>
      <c r="AW25" s="131"/>
      <c r="AX25" s="130"/>
      <c r="AY25" s="130"/>
      <c r="AZ25" s="130"/>
      <c r="BA25" s="130"/>
      <c r="BB25" s="130"/>
      <c r="BC25" s="157">
        <f>(AW25*AW$5+AX25*AX$5+AY25*AY$5+AZ25*AZ$5+BA25*BA$5+BB25*BB$5)*INPUT!$S22*INPUT!$T22</f>
        <v>0</v>
      </c>
      <c r="BD25" s="161"/>
      <c r="BI25" s="128"/>
      <c r="BJ25" s="124" t="s">
        <v>62</v>
      </c>
      <c r="BK25" s="125" t="str">
        <f>INPUT!$P22&amp;" ("&amp;INPUT!$Q22&amp;")"</f>
        <v> ()</v>
      </c>
      <c r="BL25" s="131"/>
      <c r="BM25" s="130"/>
      <c r="BN25" s="130"/>
      <c r="BO25" s="130"/>
      <c r="BP25" s="130"/>
      <c r="BQ25" s="130"/>
      <c r="BR25" s="157">
        <f>(BL25*BL$5+BM25*BM$5+BN25*BN$5+BO25*BO$5+BP25*BP$5+BQ25*BQ$5)*INPUT!$S22*INPUT!$T22</f>
        <v>0</v>
      </c>
      <c r="BX25" s="128"/>
      <c r="BY25" s="124" t="s">
        <v>62</v>
      </c>
      <c r="BZ25" s="125" t="str">
        <f>INPUT!$P22&amp;" ("&amp;INPUT!$Q22&amp;")"</f>
        <v> ()</v>
      </c>
      <c r="CA25" s="131"/>
      <c r="CB25" s="130"/>
      <c r="CC25" s="130"/>
      <c r="CD25" s="130"/>
      <c r="CE25" s="130"/>
      <c r="CF25" s="130"/>
      <c r="CG25" s="157">
        <f>(CA25*CA$5+CB25*CB$5+CC25*CC$5+CD25*CD$5+CE25*CE$5+CF25*CF$5)*INPUT!$S22*INPUT!$T22</f>
        <v>0</v>
      </c>
      <c r="CM25" s="128"/>
      <c r="CN25" s="124" t="s">
        <v>62</v>
      </c>
      <c r="CO25" s="125" t="str">
        <f>INPUT!$P22&amp;" ("&amp;INPUT!$Q22&amp;")"</f>
        <v> ()</v>
      </c>
      <c r="CP25" s="131"/>
      <c r="CQ25" s="130"/>
      <c r="CR25" s="130"/>
      <c r="CS25" s="130"/>
      <c r="CT25" s="130"/>
      <c r="CU25" s="130"/>
      <c r="CV25" s="157">
        <f>(CP25*CP$5+CQ25*CQ$5+CR25*CR$5+CS25*CS$5+CT25*CT$5+CU25*CU$5)*INPUT!$S22*INPUT!$T22</f>
        <v>0</v>
      </c>
      <c r="DB25" s="128"/>
      <c r="DC25" s="124" t="s">
        <v>62</v>
      </c>
      <c r="DD25" s="125" t="str">
        <f>INPUT!$P22&amp;" ("&amp;INPUT!$Q22&amp;")"</f>
        <v> ()</v>
      </c>
      <c r="DE25" s="131"/>
      <c r="DF25" s="130"/>
      <c r="DG25" s="130"/>
      <c r="DH25" s="130"/>
      <c r="DI25" s="130"/>
      <c r="DJ25" s="130"/>
      <c r="DK25" s="157">
        <f>(DE25*DE$5+DF25*DF$5+DG25*DG$5+DH25*DH$5+DI25*DI$5+DJ25*DJ$5)*INPUT!$S22*INPUT!$T22</f>
        <v>0</v>
      </c>
      <c r="DQ25" s="128"/>
      <c r="DR25" s="124" t="s">
        <v>62</v>
      </c>
      <c r="DS25" s="125" t="str">
        <f>INPUT!$P22&amp;" ("&amp;INPUT!$Q22&amp;")"</f>
        <v> ()</v>
      </c>
      <c r="DT25" s="131"/>
      <c r="DU25" s="130"/>
      <c r="DV25" s="130"/>
      <c r="DW25" s="130"/>
      <c r="DX25" s="130"/>
      <c r="DY25" s="130"/>
      <c r="DZ25" s="157">
        <f>(DT25*DT$5+DU25*DU$5+DV25*DV$5+DW25*DW$5+DX25*DX$5+DY25*DY$5)*INPUT!$S22*INPUT!$T22</f>
        <v>0</v>
      </c>
      <c r="EF25" s="128"/>
      <c r="EG25" s="124" t="s">
        <v>62</v>
      </c>
      <c r="EH25" s="125" t="str">
        <f>INPUT!$P22&amp;" ("&amp;INPUT!$Q22&amp;")"</f>
        <v> ()</v>
      </c>
      <c r="EI25" s="131"/>
      <c r="EJ25" s="130"/>
      <c r="EK25" s="130"/>
      <c r="EL25" s="130"/>
      <c r="EM25" s="130"/>
      <c r="EN25" s="130"/>
      <c r="EO25" s="157">
        <f>(EI25*EI$5+EJ25*EJ$5+EK25*EK$5+EL25*EL$5+EM25*EM$5+EN25*EN$5)*INPUT!$S22*INPUT!$T22</f>
        <v>0</v>
      </c>
      <c r="EU25" s="128"/>
      <c r="EV25" s="124" t="s">
        <v>62</v>
      </c>
      <c r="EW25" s="125" t="str">
        <f>INPUT!$P22&amp;" ("&amp;INPUT!$Q22&amp;")"</f>
        <v> ()</v>
      </c>
      <c r="EX25" s="131"/>
      <c r="EY25" s="130"/>
      <c r="EZ25" s="130"/>
      <c r="FA25" s="130"/>
      <c r="FB25" s="130"/>
      <c r="FC25" s="130"/>
      <c r="FD25" s="157">
        <f>(EX25*EX$5+EY25*EY$5+EZ25*EZ$5+FA25*FA$5+FB25*FB$5+FC25*FC$5)*INPUT!$S22*INPUT!$T22</f>
        <v>0</v>
      </c>
      <c r="FJ25" s="128"/>
      <c r="FK25" s="124" t="s">
        <v>62</v>
      </c>
      <c r="FL25" s="125" t="str">
        <f>INPUT!$P22&amp;" ("&amp;INPUT!$Q22&amp;")"</f>
        <v> ()</v>
      </c>
      <c r="FM25" s="131"/>
      <c r="FN25" s="130"/>
      <c r="FO25" s="130"/>
      <c r="FP25" s="130"/>
      <c r="FQ25" s="130"/>
      <c r="FR25" s="130"/>
      <c r="FS25" s="157">
        <f>(FM25*FM$5+FN25*FN$5+FO25*FO$5+FP25*FP$5+FQ25*FQ$5+FR25*FR$5)*INPUT!$S22*INPUT!$T22</f>
        <v>0</v>
      </c>
      <c r="FY25" s="128"/>
      <c r="FZ25" s="124" t="s">
        <v>62</v>
      </c>
      <c r="GA25" s="125" t="str">
        <f>INPUT!$P22&amp;" ("&amp;INPUT!$Q22&amp;")"</f>
        <v> ()</v>
      </c>
      <c r="GB25" s="131"/>
      <c r="GC25" s="130"/>
      <c r="GD25" s="130"/>
      <c r="GE25" s="130"/>
      <c r="GF25" s="130"/>
      <c r="GG25" s="130"/>
      <c r="GH25" s="157">
        <f>(GB25*GB$5+GC25*GC$5+GD25*GD$5+GE25*GE$5+GF25*GF$5+GG25*GG$5)*INPUT!$S22*INPUT!$T22</f>
        <v>0</v>
      </c>
      <c r="GN25" s="128"/>
      <c r="GO25" s="124" t="s">
        <v>62</v>
      </c>
      <c r="GP25" s="125" t="str">
        <f>INPUT!$P22&amp;" ("&amp;INPUT!$Q22&amp;")"</f>
        <v> ()</v>
      </c>
      <c r="GQ25" s="131"/>
      <c r="GR25" s="130"/>
      <c r="GS25" s="130"/>
      <c r="GT25" s="130"/>
      <c r="GU25" s="130"/>
      <c r="GV25" s="130"/>
      <c r="GW25" s="157">
        <f>(GQ25*GQ$5+GR25*GR$5+GS25*GS$5+GT25*GT$5+GU25*GU$5+GV25*GV$5)*INPUT!$S22*INPUT!$T22</f>
        <v>0</v>
      </c>
      <c r="HC25" s="128"/>
      <c r="HD25" s="124" t="s">
        <v>62</v>
      </c>
      <c r="HE25" s="125" t="str">
        <f>INPUT!$P22&amp;" ("&amp;INPUT!$Q22&amp;")"</f>
        <v> ()</v>
      </c>
      <c r="HF25" s="131"/>
      <c r="HG25" s="130"/>
      <c r="HH25" s="130"/>
      <c r="HI25" s="130"/>
      <c r="HJ25" s="130"/>
      <c r="HK25" s="130"/>
      <c r="HL25" s="157">
        <f>(HF25*HF$5+HG25*HG$5+HH25*HH$5+HI25*HI$5+HJ25*HJ$5+HK25*HK$5)*INPUT!$S22*INPUT!$T22</f>
        <v>0</v>
      </c>
      <c r="HR25" s="128"/>
      <c r="HS25" s="124" t="s">
        <v>62</v>
      </c>
      <c r="HT25" s="125" t="str">
        <f>INPUT!$P22&amp;" ("&amp;INPUT!$Q22&amp;")"</f>
        <v> ()</v>
      </c>
      <c r="HU25" s="131"/>
      <c r="HV25" s="130"/>
      <c r="HW25" s="130"/>
      <c r="HX25" s="130"/>
      <c r="HY25" s="130"/>
      <c r="HZ25" s="130"/>
      <c r="IA25" s="157">
        <f>(HU25*HU$5+HV25*HV$5+HW25*HW$5+HX25*HX$5+HY25*HY$5+HZ25*HZ$5)*INPUT!$S22*INPUT!$T22</f>
        <v>0</v>
      </c>
      <c r="IG25" s="128"/>
      <c r="IH25" s="124" t="s">
        <v>62</v>
      </c>
      <c r="II25" s="125" t="str">
        <f>INPUT!$P22&amp;" ("&amp;INPUT!$Q22&amp;")"</f>
        <v> ()</v>
      </c>
      <c r="IJ25" s="131"/>
      <c r="IK25" s="130"/>
      <c r="IL25" s="130"/>
      <c r="IM25" s="130"/>
      <c r="IN25" s="130"/>
      <c r="IO25" s="130"/>
      <c r="IP25" s="157">
        <f>(IJ25*IJ$5+IK25*IK$5+IL25*IL$5+IM25*IM$5+IN25*IN$5+IO25*IO$5)*INPUT!$S22*INPUT!$T22</f>
        <v>0</v>
      </c>
    </row>
    <row r="26" spans="1:250" ht="9.75" customHeight="1" hidden="1">
      <c r="A26" s="12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P26" s="128"/>
      <c r="Q26" s="124" t="s">
        <v>63</v>
      </c>
      <c r="R26" s="125" t="str">
        <f>INPUT!$P23&amp;" ("&amp;INPUT!$Q23&amp;")"</f>
        <v> ()</v>
      </c>
      <c r="S26" s="129"/>
      <c r="T26" s="130"/>
      <c r="U26" s="130"/>
      <c r="V26" s="130"/>
      <c r="W26" s="130"/>
      <c r="X26" s="130"/>
      <c r="Y26" s="157">
        <f>(S26*S$5+T26*T$5+U26*U$5+V26*V$5+W26*W$5+X26*X$5)*INPUT!$S23*INPUT!$T23</f>
        <v>0</v>
      </c>
      <c r="Z26" s="155"/>
      <c r="AE26" s="128"/>
      <c r="AF26" s="124" t="s">
        <v>63</v>
      </c>
      <c r="AG26" s="125" t="str">
        <f>INPUT!$P23&amp;" ("&amp;INPUT!$Q23&amp;")"</f>
        <v> ()</v>
      </c>
      <c r="AH26" s="129"/>
      <c r="AI26" s="130"/>
      <c r="AJ26" s="130"/>
      <c r="AK26" s="130"/>
      <c r="AL26" s="130"/>
      <c r="AM26" s="130"/>
      <c r="AN26" s="157">
        <f>(AH26*AH$5+AI26*AI$5+AJ26*AJ$5+AK26*AK$5+AL26*AL$5+AM26*AM$5)*INPUT!$S23*INPUT!$T23</f>
        <v>0</v>
      </c>
      <c r="AO26" s="155"/>
      <c r="AT26" s="128"/>
      <c r="AU26" s="124" t="s">
        <v>63</v>
      </c>
      <c r="AV26" s="125" t="str">
        <f>INPUT!$P23&amp;" ("&amp;INPUT!$Q23&amp;")"</f>
        <v> ()</v>
      </c>
      <c r="AW26" s="129"/>
      <c r="AX26" s="130"/>
      <c r="AY26" s="130"/>
      <c r="AZ26" s="130"/>
      <c r="BA26" s="130"/>
      <c r="BB26" s="130"/>
      <c r="BC26" s="157">
        <f>(AW26*AW$5+AX26*AX$5+AY26*AY$5+AZ26*AZ$5+BA26*BA$5+BB26*BB$5)*INPUT!$S23*INPUT!$T23</f>
        <v>0</v>
      </c>
      <c r="BD26" s="161"/>
      <c r="BI26" s="128"/>
      <c r="BJ26" s="124" t="s">
        <v>63</v>
      </c>
      <c r="BK26" s="125" t="str">
        <f>INPUT!$P23&amp;" ("&amp;INPUT!$Q23&amp;")"</f>
        <v> ()</v>
      </c>
      <c r="BL26" s="129"/>
      <c r="BM26" s="130"/>
      <c r="BN26" s="130"/>
      <c r="BO26" s="130"/>
      <c r="BP26" s="130"/>
      <c r="BQ26" s="130"/>
      <c r="BR26" s="157">
        <f>(BL26*BL$5+BM26*BM$5+BN26*BN$5+BO26*BO$5+BP26*BP$5+BQ26*BQ$5)*INPUT!$S23*INPUT!$T23</f>
        <v>0</v>
      </c>
      <c r="BX26" s="128"/>
      <c r="BY26" s="124" t="s">
        <v>63</v>
      </c>
      <c r="BZ26" s="125" t="str">
        <f>INPUT!$P23&amp;" ("&amp;INPUT!$Q23&amp;")"</f>
        <v> ()</v>
      </c>
      <c r="CA26" s="129"/>
      <c r="CB26" s="130"/>
      <c r="CC26" s="130"/>
      <c r="CD26" s="130"/>
      <c r="CE26" s="130"/>
      <c r="CF26" s="130"/>
      <c r="CG26" s="157">
        <f>(CA26*CA$5+CB26*CB$5+CC26*CC$5+CD26*CD$5+CE26*CE$5+CF26*CF$5)*INPUT!$S23*INPUT!$T23</f>
        <v>0</v>
      </c>
      <c r="CM26" s="128"/>
      <c r="CN26" s="124" t="s">
        <v>63</v>
      </c>
      <c r="CO26" s="125" t="str">
        <f>INPUT!$P23&amp;" ("&amp;INPUT!$Q23&amp;")"</f>
        <v> ()</v>
      </c>
      <c r="CP26" s="129"/>
      <c r="CQ26" s="130"/>
      <c r="CR26" s="130"/>
      <c r="CS26" s="130"/>
      <c r="CT26" s="130"/>
      <c r="CU26" s="130"/>
      <c r="CV26" s="157">
        <f>(CP26*CP$5+CQ26*CQ$5+CR26*CR$5+CS26*CS$5+CT26*CT$5+CU26*CU$5)*INPUT!$S23*INPUT!$T23</f>
        <v>0</v>
      </c>
      <c r="DB26" s="128"/>
      <c r="DC26" s="124" t="s">
        <v>63</v>
      </c>
      <c r="DD26" s="125" t="str">
        <f>INPUT!$P23&amp;" ("&amp;INPUT!$Q23&amp;")"</f>
        <v> ()</v>
      </c>
      <c r="DE26" s="129"/>
      <c r="DF26" s="130"/>
      <c r="DG26" s="130"/>
      <c r="DH26" s="130"/>
      <c r="DI26" s="130"/>
      <c r="DJ26" s="130"/>
      <c r="DK26" s="157">
        <f>(DE26*DE$5+DF26*DF$5+DG26*DG$5+DH26*DH$5+DI26*DI$5+DJ26*DJ$5)*INPUT!$S23*INPUT!$T23</f>
        <v>0</v>
      </c>
      <c r="DQ26" s="128"/>
      <c r="DR26" s="124" t="s">
        <v>63</v>
      </c>
      <c r="DS26" s="125" t="str">
        <f>INPUT!$P23&amp;" ("&amp;INPUT!$Q23&amp;")"</f>
        <v> ()</v>
      </c>
      <c r="DT26" s="129"/>
      <c r="DU26" s="130"/>
      <c r="DV26" s="130"/>
      <c r="DW26" s="130"/>
      <c r="DX26" s="130"/>
      <c r="DY26" s="130"/>
      <c r="DZ26" s="157">
        <f>(DT26*DT$5+DU26*DU$5+DV26*DV$5+DW26*DW$5+DX26*DX$5+DY26*DY$5)*INPUT!$S23*INPUT!$T23</f>
        <v>0</v>
      </c>
      <c r="EF26" s="128"/>
      <c r="EG26" s="124" t="s">
        <v>63</v>
      </c>
      <c r="EH26" s="125" t="str">
        <f>INPUT!$P23&amp;" ("&amp;INPUT!$Q23&amp;")"</f>
        <v> ()</v>
      </c>
      <c r="EI26" s="129"/>
      <c r="EJ26" s="130"/>
      <c r="EK26" s="130"/>
      <c r="EL26" s="130"/>
      <c r="EM26" s="130"/>
      <c r="EN26" s="130"/>
      <c r="EO26" s="157">
        <f>(EI26*EI$5+EJ26*EJ$5+EK26*EK$5+EL26*EL$5+EM26*EM$5+EN26*EN$5)*INPUT!$S23*INPUT!$T23</f>
        <v>0</v>
      </c>
      <c r="EU26" s="128"/>
      <c r="EV26" s="124" t="s">
        <v>63</v>
      </c>
      <c r="EW26" s="125" t="str">
        <f>INPUT!$P23&amp;" ("&amp;INPUT!$Q23&amp;")"</f>
        <v> ()</v>
      </c>
      <c r="EX26" s="129"/>
      <c r="EY26" s="130"/>
      <c r="EZ26" s="130"/>
      <c r="FA26" s="130"/>
      <c r="FB26" s="130"/>
      <c r="FC26" s="130"/>
      <c r="FD26" s="157">
        <f>(EX26*EX$5+EY26*EY$5+EZ26*EZ$5+FA26*FA$5+FB26*FB$5+FC26*FC$5)*INPUT!$S23*INPUT!$T23</f>
        <v>0</v>
      </c>
      <c r="FJ26" s="128"/>
      <c r="FK26" s="124" t="s">
        <v>63</v>
      </c>
      <c r="FL26" s="125" t="str">
        <f>INPUT!$P23&amp;" ("&amp;INPUT!$Q23&amp;")"</f>
        <v> ()</v>
      </c>
      <c r="FM26" s="129"/>
      <c r="FN26" s="130"/>
      <c r="FO26" s="130"/>
      <c r="FP26" s="130"/>
      <c r="FQ26" s="130"/>
      <c r="FR26" s="130"/>
      <c r="FS26" s="157">
        <f>(FM26*FM$5+FN26*FN$5+FO26*FO$5+FP26*FP$5+FQ26*FQ$5+FR26*FR$5)*INPUT!$S23*INPUT!$T23</f>
        <v>0</v>
      </c>
      <c r="FY26" s="128"/>
      <c r="FZ26" s="124" t="s">
        <v>63</v>
      </c>
      <c r="GA26" s="125" t="str">
        <f>INPUT!$P23&amp;" ("&amp;INPUT!$Q23&amp;")"</f>
        <v> ()</v>
      </c>
      <c r="GB26" s="129"/>
      <c r="GC26" s="130"/>
      <c r="GD26" s="130"/>
      <c r="GE26" s="130"/>
      <c r="GF26" s="130"/>
      <c r="GG26" s="130"/>
      <c r="GH26" s="157">
        <f>(GB26*GB$5+GC26*GC$5+GD26*GD$5+GE26*GE$5+GF26*GF$5+GG26*GG$5)*INPUT!$S23*INPUT!$T23</f>
        <v>0</v>
      </c>
      <c r="GN26" s="128"/>
      <c r="GO26" s="124" t="s">
        <v>63</v>
      </c>
      <c r="GP26" s="125" t="str">
        <f>INPUT!$P23&amp;" ("&amp;INPUT!$Q23&amp;")"</f>
        <v> ()</v>
      </c>
      <c r="GQ26" s="129"/>
      <c r="GR26" s="130"/>
      <c r="GS26" s="130"/>
      <c r="GT26" s="130"/>
      <c r="GU26" s="130"/>
      <c r="GV26" s="130"/>
      <c r="GW26" s="157">
        <f>(GQ26*GQ$5+GR26*GR$5+GS26*GS$5+GT26*GT$5+GU26*GU$5+GV26*GV$5)*INPUT!$S23*INPUT!$T23</f>
        <v>0</v>
      </c>
      <c r="HC26" s="128"/>
      <c r="HD26" s="124" t="s">
        <v>63</v>
      </c>
      <c r="HE26" s="125" t="str">
        <f>INPUT!$P23&amp;" ("&amp;INPUT!$Q23&amp;")"</f>
        <v> ()</v>
      </c>
      <c r="HF26" s="129"/>
      <c r="HG26" s="130"/>
      <c r="HH26" s="130"/>
      <c r="HI26" s="130"/>
      <c r="HJ26" s="130"/>
      <c r="HK26" s="130"/>
      <c r="HL26" s="157">
        <f>(HF26*HF$5+HG26*HG$5+HH26*HH$5+HI26*HI$5+HJ26*HJ$5+HK26*HK$5)*INPUT!$S23*INPUT!$T23</f>
        <v>0</v>
      </c>
      <c r="HR26" s="128"/>
      <c r="HS26" s="124" t="s">
        <v>63</v>
      </c>
      <c r="HT26" s="125" t="str">
        <f>INPUT!$P23&amp;" ("&amp;INPUT!$Q23&amp;")"</f>
        <v> ()</v>
      </c>
      <c r="HU26" s="129"/>
      <c r="HV26" s="130"/>
      <c r="HW26" s="130"/>
      <c r="HX26" s="130"/>
      <c r="HY26" s="130"/>
      <c r="HZ26" s="130"/>
      <c r="IA26" s="157">
        <f>(HU26*HU$5+HV26*HV$5+HW26*HW$5+HX26*HX$5+HY26*HY$5+HZ26*HZ$5)*INPUT!$S23*INPUT!$T23</f>
        <v>0</v>
      </c>
      <c r="IG26" s="128"/>
      <c r="IH26" s="124" t="s">
        <v>63</v>
      </c>
      <c r="II26" s="125" t="str">
        <f>INPUT!$P23&amp;" ("&amp;INPUT!$Q23&amp;")"</f>
        <v> ()</v>
      </c>
      <c r="IJ26" s="129"/>
      <c r="IK26" s="130"/>
      <c r="IL26" s="130"/>
      <c r="IM26" s="130"/>
      <c r="IN26" s="130"/>
      <c r="IO26" s="130"/>
      <c r="IP26" s="157">
        <f>(IJ26*IJ$5+IK26*IK$5+IL26*IL$5+IM26*IM$5+IN26*IN$5+IO26*IO$5)*INPUT!$S23*INPUT!$T23</f>
        <v>0</v>
      </c>
    </row>
    <row r="27" spans="1:250" ht="9.75" customHeight="1">
      <c r="A27" s="132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P27" s="132"/>
      <c r="Q27" s="146"/>
      <c r="R27" s="147" t="s">
        <v>88</v>
      </c>
      <c r="S27" s="156">
        <f aca="true" t="shared" si="16" ref="S27:X27">S3*S5</f>
        <v>14889900.479999999</v>
      </c>
      <c r="T27" s="156">
        <f t="shared" si="16"/>
        <v>3199998.024</v>
      </c>
      <c r="U27" s="156">
        <f t="shared" si="16"/>
        <v>2736700.2359999996</v>
      </c>
      <c r="V27" s="156">
        <f t="shared" si="16"/>
        <v>0</v>
      </c>
      <c r="W27" s="156">
        <f t="shared" si="16"/>
        <v>0</v>
      </c>
      <c r="X27" s="156">
        <f t="shared" si="16"/>
        <v>0</v>
      </c>
      <c r="Y27" s="158">
        <f>SUM(Y7:Y26)</f>
        <v>20826598.74</v>
      </c>
      <c r="AE27" s="132"/>
      <c r="AF27" s="146"/>
      <c r="AG27" s="147" t="s">
        <v>88</v>
      </c>
      <c r="AH27" s="156">
        <f aca="true" t="shared" si="17" ref="AH27:AM27">AH3*AH5</f>
        <v>3956636.666666667</v>
      </c>
      <c r="AI27" s="156">
        <f t="shared" si="17"/>
        <v>427566.5333333334</v>
      </c>
      <c r="AJ27" s="156">
        <f t="shared" si="17"/>
        <v>183779.90000000002</v>
      </c>
      <c r="AK27" s="156">
        <f t="shared" si="17"/>
        <v>0</v>
      </c>
      <c r="AL27" s="156">
        <f t="shared" si="17"/>
        <v>0</v>
      </c>
      <c r="AM27" s="156">
        <f t="shared" si="17"/>
        <v>0</v>
      </c>
      <c r="AN27" s="158">
        <f>SUM(AN7:AN26)</f>
        <v>4567983.100000001</v>
      </c>
      <c r="AT27" s="132"/>
      <c r="AU27" s="146"/>
      <c r="AV27" s="147" t="s">
        <v>88</v>
      </c>
      <c r="AW27" s="156">
        <f aca="true" t="shared" si="18" ref="AW27:BB27">AW3*AW5</f>
        <v>6814445</v>
      </c>
      <c r="AX27" s="156">
        <f t="shared" si="18"/>
        <v>4544804</v>
      </c>
      <c r="AY27" s="156">
        <f t="shared" si="18"/>
        <v>674201</v>
      </c>
      <c r="AZ27" s="156">
        <f t="shared" si="18"/>
        <v>0</v>
      </c>
      <c r="BA27" s="156">
        <f t="shared" si="18"/>
        <v>0</v>
      </c>
      <c r="BB27" s="156">
        <f t="shared" si="18"/>
        <v>0</v>
      </c>
      <c r="BC27" s="158">
        <f>SUM(BC7:BC26)</f>
        <v>12033450</v>
      </c>
      <c r="BI27" s="132"/>
      <c r="BJ27" s="146"/>
      <c r="BK27" s="147" t="s">
        <v>88</v>
      </c>
      <c r="BL27" s="156">
        <f aca="true" t="shared" si="19" ref="BL27:BQ27">BL3*BL5</f>
        <v>1766028.0000000002</v>
      </c>
      <c r="BM27" s="156">
        <f t="shared" si="19"/>
        <v>1029247.9999999999</v>
      </c>
      <c r="BN27" s="156">
        <f t="shared" si="19"/>
        <v>0</v>
      </c>
      <c r="BO27" s="156">
        <f t="shared" si="19"/>
        <v>0</v>
      </c>
      <c r="BP27" s="156">
        <f t="shared" si="19"/>
        <v>0</v>
      </c>
      <c r="BQ27" s="156">
        <f t="shared" si="19"/>
        <v>0</v>
      </c>
      <c r="BR27" s="158">
        <f>SUM(BR7:BR26)</f>
        <v>2795276</v>
      </c>
      <c r="BX27" s="132"/>
      <c r="BY27" s="146"/>
      <c r="BZ27" s="147" t="s">
        <v>88</v>
      </c>
      <c r="CA27" s="156">
        <f aca="true" t="shared" si="20" ref="CA27:CF27">CA3*CA5</f>
        <v>2249000</v>
      </c>
      <c r="CB27" s="156">
        <f t="shared" si="20"/>
        <v>0</v>
      </c>
      <c r="CC27" s="156">
        <f t="shared" si="20"/>
        <v>0</v>
      </c>
      <c r="CD27" s="156">
        <f t="shared" si="20"/>
        <v>0</v>
      </c>
      <c r="CE27" s="156">
        <f t="shared" si="20"/>
        <v>0</v>
      </c>
      <c r="CF27" s="156">
        <f t="shared" si="20"/>
        <v>0</v>
      </c>
      <c r="CG27" s="158">
        <f>SUM(CG7:CG26)</f>
        <v>2249000</v>
      </c>
      <c r="CM27" s="132"/>
      <c r="CN27" s="146"/>
      <c r="CO27" s="147" t="s">
        <v>88</v>
      </c>
      <c r="CP27" s="156">
        <f aca="true" t="shared" si="21" ref="CP27:CU27">CP3*CP5</f>
        <v>0</v>
      </c>
      <c r="CQ27" s="156">
        <f t="shared" si="21"/>
        <v>0</v>
      </c>
      <c r="CR27" s="156">
        <f t="shared" si="21"/>
        <v>0</v>
      </c>
      <c r="CS27" s="156">
        <f t="shared" si="21"/>
        <v>0</v>
      </c>
      <c r="CT27" s="156">
        <f t="shared" si="21"/>
        <v>0</v>
      </c>
      <c r="CU27" s="156">
        <f t="shared" si="21"/>
        <v>0</v>
      </c>
      <c r="CV27" s="158">
        <f>SUM(CV7:CV26)</f>
        <v>0</v>
      </c>
      <c r="DB27" s="132"/>
      <c r="DC27" s="146"/>
      <c r="DD27" s="147" t="s">
        <v>88</v>
      </c>
      <c r="DE27" s="156">
        <f aca="true" t="shared" si="22" ref="DE27:DJ27">DE3*DE5</f>
        <v>0</v>
      </c>
      <c r="DF27" s="156">
        <f t="shared" si="22"/>
        <v>0</v>
      </c>
      <c r="DG27" s="156">
        <f t="shared" si="22"/>
        <v>0</v>
      </c>
      <c r="DH27" s="156">
        <f t="shared" si="22"/>
        <v>0</v>
      </c>
      <c r="DI27" s="156">
        <f t="shared" si="22"/>
        <v>0</v>
      </c>
      <c r="DJ27" s="156">
        <f t="shared" si="22"/>
        <v>0</v>
      </c>
      <c r="DK27" s="158">
        <f>SUM(DK7:DK26)</f>
        <v>0</v>
      </c>
      <c r="DQ27" s="132"/>
      <c r="DR27" s="146"/>
      <c r="DS27" s="147" t="s">
        <v>88</v>
      </c>
      <c r="DT27" s="156">
        <f aca="true" t="shared" si="23" ref="DT27:DY27">DT3*DT5</f>
        <v>0</v>
      </c>
      <c r="DU27" s="156">
        <f t="shared" si="23"/>
        <v>0</v>
      </c>
      <c r="DV27" s="156">
        <f t="shared" si="23"/>
        <v>0</v>
      </c>
      <c r="DW27" s="156">
        <f t="shared" si="23"/>
        <v>0</v>
      </c>
      <c r="DX27" s="156">
        <f t="shared" si="23"/>
        <v>0</v>
      </c>
      <c r="DY27" s="156">
        <f t="shared" si="23"/>
        <v>0</v>
      </c>
      <c r="DZ27" s="158">
        <f>SUM(DZ7:DZ26)</f>
        <v>0</v>
      </c>
      <c r="EF27" s="132"/>
      <c r="EG27" s="146"/>
      <c r="EH27" s="147" t="s">
        <v>88</v>
      </c>
      <c r="EI27" s="156">
        <f aca="true" t="shared" si="24" ref="EI27:EN27">EI3*EI5</f>
        <v>0</v>
      </c>
      <c r="EJ27" s="156">
        <f t="shared" si="24"/>
        <v>0</v>
      </c>
      <c r="EK27" s="156">
        <f t="shared" si="24"/>
        <v>0</v>
      </c>
      <c r="EL27" s="156">
        <f t="shared" si="24"/>
        <v>0</v>
      </c>
      <c r="EM27" s="156">
        <f t="shared" si="24"/>
        <v>0</v>
      </c>
      <c r="EN27" s="156">
        <f t="shared" si="24"/>
        <v>0</v>
      </c>
      <c r="EO27" s="158">
        <f>SUM(EO7:EO26)</f>
        <v>0</v>
      </c>
      <c r="EU27" s="132"/>
      <c r="EV27" s="146"/>
      <c r="EW27" s="147" t="s">
        <v>88</v>
      </c>
      <c r="EX27" s="156">
        <f aca="true" t="shared" si="25" ref="EX27:FC27">EX3*EX5</f>
        <v>0</v>
      </c>
      <c r="EY27" s="156">
        <f t="shared" si="25"/>
        <v>0</v>
      </c>
      <c r="EZ27" s="156">
        <f t="shared" si="25"/>
        <v>0</v>
      </c>
      <c r="FA27" s="156">
        <f t="shared" si="25"/>
        <v>0</v>
      </c>
      <c r="FB27" s="156">
        <f t="shared" si="25"/>
        <v>0</v>
      </c>
      <c r="FC27" s="156">
        <f t="shared" si="25"/>
        <v>0</v>
      </c>
      <c r="FD27" s="158">
        <f>SUM(FD7:FD26)</f>
        <v>0</v>
      </c>
      <c r="FJ27" s="132"/>
      <c r="FK27" s="146"/>
      <c r="FL27" s="147" t="s">
        <v>88</v>
      </c>
      <c r="FM27" s="156">
        <f aca="true" t="shared" si="26" ref="FM27:FR27">FM3*FM5</f>
        <v>0</v>
      </c>
      <c r="FN27" s="156">
        <f t="shared" si="26"/>
        <v>0</v>
      </c>
      <c r="FO27" s="156">
        <f t="shared" si="26"/>
        <v>0</v>
      </c>
      <c r="FP27" s="156">
        <f t="shared" si="26"/>
        <v>0</v>
      </c>
      <c r="FQ27" s="156">
        <f t="shared" si="26"/>
        <v>0</v>
      </c>
      <c r="FR27" s="156">
        <f t="shared" si="26"/>
        <v>0</v>
      </c>
      <c r="FS27" s="158">
        <f>SUM(FS7:FS26)</f>
        <v>0</v>
      </c>
      <c r="FY27" s="132"/>
      <c r="FZ27" s="146"/>
      <c r="GA27" s="147" t="s">
        <v>88</v>
      </c>
      <c r="GB27" s="156">
        <f aca="true" t="shared" si="27" ref="GB27:GG27">GB3*GB5</f>
        <v>0</v>
      </c>
      <c r="GC27" s="156">
        <f t="shared" si="27"/>
        <v>0</v>
      </c>
      <c r="GD27" s="156">
        <f t="shared" si="27"/>
        <v>0</v>
      </c>
      <c r="GE27" s="156">
        <f t="shared" si="27"/>
        <v>0</v>
      </c>
      <c r="GF27" s="156">
        <f t="shared" si="27"/>
        <v>0</v>
      </c>
      <c r="GG27" s="156">
        <f t="shared" si="27"/>
        <v>0</v>
      </c>
      <c r="GH27" s="158">
        <f>SUM(GH7:GH26)</f>
        <v>0</v>
      </c>
      <c r="GN27" s="132"/>
      <c r="GO27" s="146"/>
      <c r="GP27" s="147" t="s">
        <v>88</v>
      </c>
      <c r="GQ27" s="156">
        <f aca="true" t="shared" si="28" ref="GQ27:GV27">GQ3*GQ5</f>
        <v>0</v>
      </c>
      <c r="GR27" s="156">
        <f t="shared" si="28"/>
        <v>0</v>
      </c>
      <c r="GS27" s="156">
        <f t="shared" si="28"/>
        <v>0</v>
      </c>
      <c r="GT27" s="156">
        <f t="shared" si="28"/>
        <v>0</v>
      </c>
      <c r="GU27" s="156">
        <f t="shared" si="28"/>
        <v>0</v>
      </c>
      <c r="GV27" s="156">
        <f t="shared" si="28"/>
        <v>0</v>
      </c>
      <c r="GW27" s="158">
        <f>SUM(GW7:GW26)</f>
        <v>0</v>
      </c>
      <c r="HC27" s="132"/>
      <c r="HD27" s="146"/>
      <c r="HE27" s="147" t="s">
        <v>88</v>
      </c>
      <c r="HF27" s="156">
        <f aca="true" t="shared" si="29" ref="HF27:HK27">HF3*HF5</f>
        <v>0</v>
      </c>
      <c r="HG27" s="156">
        <f t="shared" si="29"/>
        <v>0</v>
      </c>
      <c r="HH27" s="156">
        <f t="shared" si="29"/>
        <v>0</v>
      </c>
      <c r="HI27" s="156">
        <f t="shared" si="29"/>
        <v>0</v>
      </c>
      <c r="HJ27" s="156">
        <f t="shared" si="29"/>
        <v>0</v>
      </c>
      <c r="HK27" s="156">
        <f t="shared" si="29"/>
        <v>0</v>
      </c>
      <c r="HL27" s="158">
        <f>SUM(HL7:HL26)</f>
        <v>0</v>
      </c>
      <c r="HR27" s="132"/>
      <c r="HS27" s="146"/>
      <c r="HT27" s="147" t="s">
        <v>88</v>
      </c>
      <c r="HU27" s="156">
        <f aca="true" t="shared" si="30" ref="HU27:HZ27">HU3*HU5</f>
        <v>0</v>
      </c>
      <c r="HV27" s="156">
        <f t="shared" si="30"/>
        <v>0</v>
      </c>
      <c r="HW27" s="156">
        <f t="shared" si="30"/>
        <v>0</v>
      </c>
      <c r="HX27" s="156">
        <f t="shared" si="30"/>
        <v>0</v>
      </c>
      <c r="HY27" s="156">
        <f t="shared" si="30"/>
        <v>0</v>
      </c>
      <c r="HZ27" s="156">
        <f t="shared" si="30"/>
        <v>0</v>
      </c>
      <c r="IA27" s="158">
        <f>SUM(IA7:IA26)</f>
        <v>0</v>
      </c>
      <c r="IG27" s="132"/>
      <c r="IH27" s="146"/>
      <c r="II27" s="147" t="s">
        <v>88</v>
      </c>
      <c r="IJ27" s="156">
        <f aca="true" t="shared" si="31" ref="IJ27:IO27">IJ3*IJ5</f>
        <v>0</v>
      </c>
      <c r="IK27" s="156">
        <f t="shared" si="31"/>
        <v>0</v>
      </c>
      <c r="IL27" s="156">
        <f t="shared" si="31"/>
        <v>0</v>
      </c>
      <c r="IM27" s="156">
        <f t="shared" si="31"/>
        <v>0</v>
      </c>
      <c r="IN27" s="156">
        <f t="shared" si="31"/>
        <v>0</v>
      </c>
      <c r="IO27" s="156">
        <f t="shared" si="31"/>
        <v>0</v>
      </c>
      <c r="IP27" s="158">
        <f>SUM(IP7:IP26)</f>
        <v>0</v>
      </c>
    </row>
    <row r="28" spans="1:250" ht="9" customHeight="1">
      <c r="A28" s="132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P28" s="132"/>
      <c r="Q28" s="132"/>
      <c r="R28" s="148" t="s">
        <v>89</v>
      </c>
      <c r="S28" s="159">
        <v>0.6</v>
      </c>
      <c r="T28" s="159">
        <v>0.8</v>
      </c>
      <c r="U28" s="159">
        <v>1</v>
      </c>
      <c r="V28" s="159"/>
      <c r="W28" s="159"/>
      <c r="X28" s="159"/>
      <c r="Y28" s="192">
        <f>SUM(S$29:X$29)</f>
        <v>0.6900000000000001</v>
      </c>
      <c r="AE28" s="132"/>
      <c r="AF28" s="132"/>
      <c r="AG28" s="148" t="s">
        <v>89</v>
      </c>
      <c r="AH28" s="159">
        <v>0.6</v>
      </c>
      <c r="AI28" s="159">
        <v>0.8</v>
      </c>
      <c r="AJ28" s="159">
        <v>1</v>
      </c>
      <c r="AK28" s="159"/>
      <c r="AL28" s="159"/>
      <c r="AM28" s="159"/>
      <c r="AN28" s="192">
        <f>SUM(AH$29:AM$29)</f>
        <v>0.6400000000000001</v>
      </c>
      <c r="AT28" s="132"/>
      <c r="AU28" s="132"/>
      <c r="AV28" s="148" t="s">
        <v>89</v>
      </c>
      <c r="AW28" s="159">
        <v>0.8</v>
      </c>
      <c r="AX28" s="159">
        <v>1</v>
      </c>
      <c r="AY28" s="159">
        <v>1</v>
      </c>
      <c r="AZ28" s="159"/>
      <c r="BA28" s="159"/>
      <c r="BB28" s="159"/>
      <c r="BC28" s="154">
        <f>SUM(AW$29:BB$29)</f>
        <v>0.9</v>
      </c>
      <c r="BI28" s="132"/>
      <c r="BJ28" s="132"/>
      <c r="BK28" s="148" t="s">
        <v>89</v>
      </c>
      <c r="BL28" s="159">
        <v>0.9</v>
      </c>
      <c r="BM28" s="159">
        <v>1</v>
      </c>
      <c r="BN28" s="159"/>
      <c r="BO28" s="159"/>
      <c r="BP28" s="159"/>
      <c r="BQ28" s="159"/>
      <c r="BR28" s="154">
        <f>SUM(BL$29:BQ$29)</f>
        <v>0.9400000000000001</v>
      </c>
      <c r="BX28" s="132"/>
      <c r="BY28" s="132"/>
      <c r="BZ28" s="148" t="s">
        <v>89</v>
      </c>
      <c r="CA28" s="159">
        <v>0.9</v>
      </c>
      <c r="CB28" s="159">
        <v>1</v>
      </c>
      <c r="CC28" s="159"/>
      <c r="CD28" s="159"/>
      <c r="CE28" s="159"/>
      <c r="CF28" s="159"/>
      <c r="CG28" s="154">
        <f>SUM(CA$29:CF$29)</f>
        <v>0.9</v>
      </c>
      <c r="CM28" s="132"/>
      <c r="CN28" s="132"/>
      <c r="CO28" s="148" t="s">
        <v>89</v>
      </c>
      <c r="CP28" s="159"/>
      <c r="CQ28" s="159"/>
      <c r="CR28" s="159"/>
      <c r="CS28" s="159"/>
      <c r="CT28" s="159"/>
      <c r="CU28" s="159"/>
      <c r="CV28" s="154">
        <f>SUM(CP$29:CU$29)</f>
        <v>0</v>
      </c>
      <c r="DB28" s="132"/>
      <c r="DC28" s="132"/>
      <c r="DD28" s="148" t="s">
        <v>89</v>
      </c>
      <c r="DE28" s="159"/>
      <c r="DF28" s="159"/>
      <c r="DG28" s="159"/>
      <c r="DH28" s="159"/>
      <c r="DI28" s="159"/>
      <c r="DJ28" s="159"/>
      <c r="DK28" s="154">
        <f>SUM(DE$29:DJ$29)</f>
        <v>0</v>
      </c>
      <c r="DQ28" s="132"/>
      <c r="DR28" s="132"/>
      <c r="DS28" s="148" t="s">
        <v>89</v>
      </c>
      <c r="DT28" s="159"/>
      <c r="DU28" s="159"/>
      <c r="DV28" s="159"/>
      <c r="DW28" s="159"/>
      <c r="DX28" s="159"/>
      <c r="DY28" s="159"/>
      <c r="DZ28" s="154">
        <f>SUM(DT$29:DY$29)</f>
        <v>0</v>
      </c>
      <c r="EF28" s="132"/>
      <c r="EG28" s="132"/>
      <c r="EH28" s="148" t="s">
        <v>89</v>
      </c>
      <c r="EI28" s="159"/>
      <c r="EJ28" s="159"/>
      <c r="EK28" s="159"/>
      <c r="EL28" s="159"/>
      <c r="EM28" s="159"/>
      <c r="EN28" s="159"/>
      <c r="EO28" s="154">
        <f>SUM(EI$29:EN$29)</f>
        <v>0</v>
      </c>
      <c r="EU28" s="132"/>
      <c r="EV28" s="132"/>
      <c r="EW28" s="148" t="s">
        <v>89</v>
      </c>
      <c r="EX28" s="159"/>
      <c r="EY28" s="159"/>
      <c r="EZ28" s="159"/>
      <c r="FA28" s="159"/>
      <c r="FB28" s="159"/>
      <c r="FC28" s="159"/>
      <c r="FD28" s="154">
        <f>SUM(EX$29:FC$29)</f>
        <v>0</v>
      </c>
      <c r="FJ28" s="132"/>
      <c r="FK28" s="132"/>
      <c r="FL28" s="148" t="s">
        <v>89</v>
      </c>
      <c r="FM28" s="159"/>
      <c r="FN28" s="159"/>
      <c r="FO28" s="159"/>
      <c r="FP28" s="159"/>
      <c r="FQ28" s="159"/>
      <c r="FR28" s="159"/>
      <c r="FS28" s="154">
        <f>SUM(FM$29:FR$29)</f>
        <v>0</v>
      </c>
      <c r="FY28" s="132"/>
      <c r="FZ28" s="132"/>
      <c r="GA28" s="148" t="s">
        <v>89</v>
      </c>
      <c r="GB28" s="159"/>
      <c r="GC28" s="159"/>
      <c r="GD28" s="159"/>
      <c r="GE28" s="159"/>
      <c r="GF28" s="159"/>
      <c r="GG28" s="159"/>
      <c r="GH28" s="154">
        <f>SUM(GB$29:GG$29)</f>
        <v>0</v>
      </c>
      <c r="GN28" s="132"/>
      <c r="GO28" s="132"/>
      <c r="GP28" s="148" t="s">
        <v>89</v>
      </c>
      <c r="GQ28" s="159"/>
      <c r="GR28" s="159"/>
      <c r="GS28" s="159"/>
      <c r="GT28" s="159"/>
      <c r="GU28" s="159"/>
      <c r="GV28" s="159"/>
      <c r="GW28" s="154">
        <f>SUM(GQ$29:GV$29)</f>
        <v>0</v>
      </c>
      <c r="HC28" s="132"/>
      <c r="HD28" s="132"/>
      <c r="HE28" s="148" t="s">
        <v>89</v>
      </c>
      <c r="HF28" s="159"/>
      <c r="HG28" s="159"/>
      <c r="HH28" s="159"/>
      <c r="HI28" s="159"/>
      <c r="HJ28" s="159"/>
      <c r="HK28" s="159"/>
      <c r="HL28" s="154">
        <f>SUM(HF$29:HK$29)</f>
        <v>0</v>
      </c>
      <c r="HR28" s="132"/>
      <c r="HS28" s="132"/>
      <c r="HT28" s="148" t="s">
        <v>89</v>
      </c>
      <c r="HU28" s="159"/>
      <c r="HV28" s="159"/>
      <c r="HW28" s="159"/>
      <c r="HX28" s="159"/>
      <c r="HY28" s="159"/>
      <c r="HZ28" s="159"/>
      <c r="IA28" s="154">
        <f>SUM(HU$29:HZ$29)</f>
        <v>0</v>
      </c>
      <c r="IG28" s="132"/>
      <c r="IH28" s="132"/>
      <c r="II28" s="148" t="s">
        <v>89</v>
      </c>
      <c r="IJ28" s="159"/>
      <c r="IK28" s="159"/>
      <c r="IL28" s="159"/>
      <c r="IM28" s="159"/>
      <c r="IN28" s="159"/>
      <c r="IO28" s="159"/>
      <c r="IP28" s="154">
        <f>SUM(IJ$29:IO$29)</f>
        <v>0</v>
      </c>
    </row>
    <row r="29" spans="19:249" s="50" customFormat="1" ht="18" customHeight="1">
      <c r="S29" s="50">
        <f aca="true" t="shared" si="32" ref="S29:X29">IF(S$28*S$5&gt;0,S$28*S$4,"")</f>
        <v>0.42</v>
      </c>
      <c r="T29" s="50">
        <f t="shared" si="32"/>
        <v>0.12</v>
      </c>
      <c r="U29" s="50">
        <f t="shared" si="32"/>
        <v>0.15</v>
      </c>
      <c r="V29" s="50">
        <f t="shared" si="32"/>
      </c>
      <c r="W29" s="50">
        <f t="shared" si="32"/>
      </c>
      <c r="X29" s="50">
        <f t="shared" si="32"/>
      </c>
      <c r="AH29" s="50">
        <f aca="true" t="shared" si="33" ref="AH29:AM29">IF(AH$28*AH$4&gt;0,AH$28*AH$4,"")</f>
        <v>0.51</v>
      </c>
      <c r="AI29" s="50">
        <f t="shared" si="33"/>
        <v>0.08000000000000002</v>
      </c>
      <c r="AJ29" s="50">
        <f t="shared" si="33"/>
        <v>0.05</v>
      </c>
      <c r="AK29" s="50">
        <f t="shared" si="33"/>
      </c>
      <c r="AL29" s="50">
        <f t="shared" si="33"/>
      </c>
      <c r="AM29" s="50">
        <f t="shared" si="33"/>
      </c>
      <c r="AW29" s="50">
        <f aca="true" t="shared" si="34" ref="AW29:BB29">IF(AW$28*AW$4&gt;0,AW$28*AW$4,"")</f>
        <v>0.4</v>
      </c>
      <c r="AX29" s="50">
        <f t="shared" si="34"/>
        <v>0.4</v>
      </c>
      <c r="AY29" s="50">
        <f t="shared" si="34"/>
        <v>0.1</v>
      </c>
      <c r="AZ29" s="50">
        <f t="shared" si="34"/>
      </c>
      <c r="BA29" s="50">
        <f t="shared" si="34"/>
      </c>
      <c r="BB29" s="50">
        <f t="shared" si="34"/>
      </c>
      <c r="BL29" s="50">
        <f aca="true" t="shared" si="35" ref="BL29:BQ29">IF(BL$28*BL$4&gt;0,BL$28*BL$4,"")</f>
        <v>0.54</v>
      </c>
      <c r="BM29" s="50">
        <f t="shared" si="35"/>
        <v>0.4</v>
      </c>
      <c r="BN29" s="50">
        <f t="shared" si="35"/>
      </c>
      <c r="BO29" s="50">
        <f t="shared" si="35"/>
      </c>
      <c r="BP29" s="50">
        <f t="shared" si="35"/>
      </c>
      <c r="BQ29" s="50">
        <f t="shared" si="35"/>
      </c>
      <c r="CA29" s="50">
        <f aca="true" t="shared" si="36" ref="CA29:CF29">IF(CA$28*CA$4&gt;0,CA$28*CA$4,"")</f>
        <v>0.9</v>
      </c>
      <c r="CB29" s="50">
        <f t="shared" si="36"/>
      </c>
      <c r="CC29" s="50">
        <f t="shared" si="36"/>
      </c>
      <c r="CD29" s="50">
        <f t="shared" si="36"/>
      </c>
      <c r="CE29" s="50">
        <f t="shared" si="36"/>
      </c>
      <c r="CF29" s="50">
        <f t="shared" si="36"/>
      </c>
      <c r="CP29" s="50">
        <f aca="true" t="shared" si="37" ref="CP29:CU29">IF(CP$28*CP$4&gt;0,CP$28*CP$4,"")</f>
      </c>
      <c r="CQ29" s="50">
        <f t="shared" si="37"/>
      </c>
      <c r="CR29" s="50">
        <f t="shared" si="37"/>
      </c>
      <c r="CS29" s="50">
        <f t="shared" si="37"/>
      </c>
      <c r="CT29" s="50">
        <f t="shared" si="37"/>
      </c>
      <c r="CU29" s="50">
        <f t="shared" si="37"/>
      </c>
      <c r="DE29" s="50">
        <f aca="true" t="shared" si="38" ref="DE29:DJ29">IF(DE$28*DE$4&gt;0,DE$28*DE$4,"")</f>
      </c>
      <c r="DF29" s="50">
        <f t="shared" si="38"/>
      </c>
      <c r="DG29" s="50">
        <f t="shared" si="38"/>
      </c>
      <c r="DH29" s="50">
        <f t="shared" si="38"/>
      </c>
      <c r="DI29" s="50">
        <f t="shared" si="38"/>
      </c>
      <c r="DJ29" s="50">
        <f t="shared" si="38"/>
      </c>
      <c r="DT29" s="50">
        <f aca="true" t="shared" si="39" ref="DT29:DY29">IF(DT$28*DT$4&gt;0,DT$28*DT$4,"")</f>
      </c>
      <c r="DU29" s="50">
        <f t="shared" si="39"/>
      </c>
      <c r="DV29" s="50">
        <f t="shared" si="39"/>
      </c>
      <c r="DW29" s="50">
        <f t="shared" si="39"/>
      </c>
      <c r="DX29" s="50">
        <f t="shared" si="39"/>
      </c>
      <c r="DY29" s="50">
        <f t="shared" si="39"/>
      </c>
      <c r="EI29" s="50">
        <f aca="true" t="shared" si="40" ref="EI29:EN29">IF(EI$28*EI$4&gt;0,EI$28*EI$4,"")</f>
      </c>
      <c r="EJ29" s="50">
        <f t="shared" si="40"/>
      </c>
      <c r="EK29" s="50">
        <f t="shared" si="40"/>
      </c>
      <c r="EL29" s="50">
        <f t="shared" si="40"/>
      </c>
      <c r="EM29" s="50">
        <f t="shared" si="40"/>
      </c>
      <c r="EN29" s="50">
        <f t="shared" si="40"/>
      </c>
      <c r="EX29" s="50">
        <f aca="true" t="shared" si="41" ref="EX29:FC29">IF(EX$28*EX$4&gt;0,EX$28*EX$4,"")</f>
      </c>
      <c r="EY29" s="50">
        <f t="shared" si="41"/>
      </c>
      <c r="EZ29" s="50">
        <f t="shared" si="41"/>
      </c>
      <c r="FA29" s="50">
        <f t="shared" si="41"/>
      </c>
      <c r="FB29" s="50">
        <f t="shared" si="41"/>
      </c>
      <c r="FC29" s="50">
        <f t="shared" si="41"/>
      </c>
      <c r="FM29" s="50">
        <f aca="true" t="shared" si="42" ref="FM29:FR29">IF(FM$28*FM$4&gt;0,FM$28*FM$4,"")</f>
      </c>
      <c r="FN29" s="50">
        <f t="shared" si="42"/>
      </c>
      <c r="FO29" s="50">
        <f t="shared" si="42"/>
      </c>
      <c r="FP29" s="50">
        <f t="shared" si="42"/>
      </c>
      <c r="FQ29" s="50">
        <f t="shared" si="42"/>
      </c>
      <c r="FR29" s="50">
        <f t="shared" si="42"/>
      </c>
      <c r="GB29" s="50">
        <f aca="true" t="shared" si="43" ref="GB29:GG29">IF(GB$28*GB$4&gt;0,GB$28*GB$4,"")</f>
      </c>
      <c r="GC29" s="50">
        <f t="shared" si="43"/>
      </c>
      <c r="GD29" s="50">
        <f t="shared" si="43"/>
      </c>
      <c r="GE29" s="50">
        <f t="shared" si="43"/>
      </c>
      <c r="GF29" s="50">
        <f t="shared" si="43"/>
      </c>
      <c r="GG29" s="50">
        <f t="shared" si="43"/>
      </c>
      <c r="GQ29" s="50">
        <f aca="true" t="shared" si="44" ref="GQ29:GV29">IF(GQ$28*GQ$4&gt;0,GQ$28*GQ$4,"")</f>
      </c>
      <c r="GR29" s="50">
        <f t="shared" si="44"/>
      </c>
      <c r="GS29" s="50">
        <f t="shared" si="44"/>
      </c>
      <c r="GT29" s="50">
        <f t="shared" si="44"/>
      </c>
      <c r="GU29" s="50">
        <f t="shared" si="44"/>
      </c>
      <c r="GV29" s="50">
        <f t="shared" si="44"/>
      </c>
      <c r="HF29" s="50">
        <f aca="true" t="shared" si="45" ref="HF29:HK29">IF(HF$28*HF$4&gt;0,HF$28*HF$4,"")</f>
      </c>
      <c r="HG29" s="50">
        <f t="shared" si="45"/>
      </c>
      <c r="HH29" s="50">
        <f t="shared" si="45"/>
      </c>
      <c r="HI29" s="50">
        <f t="shared" si="45"/>
      </c>
      <c r="HJ29" s="50">
        <f t="shared" si="45"/>
      </c>
      <c r="HK29" s="50">
        <f t="shared" si="45"/>
      </c>
      <c r="HU29" s="50">
        <f aca="true" t="shared" si="46" ref="HU29:HZ29">IF(HU$28*HU$4&gt;0,HU$28*HU$4,"")</f>
      </c>
      <c r="HV29" s="50">
        <f t="shared" si="46"/>
      </c>
      <c r="HW29" s="50">
        <f t="shared" si="46"/>
      </c>
      <c r="HX29" s="50">
        <f t="shared" si="46"/>
      </c>
      <c r="HY29" s="50">
        <f t="shared" si="46"/>
      </c>
      <c r="HZ29" s="50">
        <f t="shared" si="46"/>
      </c>
      <c r="IJ29" s="50">
        <f aca="true" t="shared" si="47" ref="IJ29:IO29">IF(IJ$28*IJ$4&gt;0,IJ$28*IJ$4,"")</f>
      </c>
      <c r="IK29" s="50">
        <f t="shared" si="47"/>
      </c>
      <c r="IL29" s="50">
        <f t="shared" si="47"/>
      </c>
      <c r="IM29" s="50">
        <f t="shared" si="47"/>
      </c>
      <c r="IN29" s="50">
        <f t="shared" si="47"/>
      </c>
      <c r="IO29" s="50">
        <f t="shared" si="47"/>
      </c>
    </row>
    <row r="30" spans="1:250" s="163" customFormat="1" ht="4.5" customHeight="1">
      <c r="A30" s="162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</row>
    <row r="31" spans="1:250" s="163" customFormat="1" ht="9.75" customHeight="1">
      <c r="A31" s="162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</row>
    <row r="32" spans="1:250" s="87" customFormat="1" ht="9.75" customHeight="1">
      <c r="A32" s="50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P32" s="50"/>
      <c r="Q32" s="50"/>
      <c r="R32" s="50"/>
      <c r="S32" s="197"/>
      <c r="T32" s="197"/>
      <c r="U32" s="197"/>
      <c r="V32" s="197"/>
      <c r="W32" s="197"/>
      <c r="X32" s="197"/>
      <c r="Y32" s="50"/>
      <c r="AE32" s="50"/>
      <c r="AF32" s="50"/>
      <c r="AG32" s="50"/>
      <c r="AH32" s="50">
        <f>(AH$7*INPUT!$S$4/IF(INPUT!$V$4&gt;0,INPUT!$V$4,1))+(AH$8*INPUT!$S$5/IF(INPUT!$V$5&gt;0,INPUT!$V$5,1))+(AH$9*INPUT!$S$6/IF(INPUT!$V$6&gt;0,INPUT!$V$6,1))+(AH$10*INPUT!$S$7/IF(INPUT!$V$7&gt;0,INPUT!$V$7,1))+(AH$11*INPUT!$S$8/IF(INPUT!$V$8&gt;0,INPUT!$V$8,1))+(AH$12*INPUT!$S$9/IF(INPUT!$V$9&gt;0,INPUT!$V$9,1))+(AH$13*INPUT!$S$10/IF(INPUT!$V$10&gt;0,INPUT!$V$10,1))+(AH$14*INPUT!$S$11/IF(INPUT!$V$11&gt;0,INPUT!$V$11,1))+(AH$15*INPUT!$S$12/IF(INPUT!$V$12&gt;0,INPUT!$V$12,1))+(AH$16*INPUT!$S$13/IF(INPUT!$V$13&gt;0,INPUT!$V$13,1))+(AH$17*INPUT!$S$14/IF(INPUT!$V$14&gt;0,INPUT!$V$14,1))+(AH$18*INPUT!$S$15/IF(INPUT!$V$15&gt;0,INPUT!$V$15,1))+(AH$19*INPUT!$S$16/IF(INPUT!$V$16&gt;0,INPUT!$V$16,1))+(AH$20*INPUT!$S$17/IF(INPUT!$V$17&gt;0,INPUT!$V$17,1))</f>
        <v>410</v>
      </c>
      <c r="AI32" s="50">
        <f>(AI$7*INPUT!$S$4/IF(INPUT!$V$4&gt;0,INPUT!$V$4,1))+(AI$8*INPUT!$S$5/IF(INPUT!$V$5&gt;0,INPUT!$V$5,1))+(AI$9*INPUT!$S$6/IF(INPUT!$V$6&gt;0,INPUT!$V$6,1))+(AI$10*INPUT!$S$7/IF(INPUT!$V$7&gt;0,INPUT!$V$7,1))+(AI$11*INPUT!$S$8/IF(INPUT!$V$8&gt;0,INPUT!$V$8,1))+(AI$12*INPUT!$S$9/IF(INPUT!$V$9&gt;0,INPUT!$V$9,1))+(AI$13*INPUT!$S$10/IF(INPUT!$V$10&gt;0,INPUT!$V$10,1))+(AI$14*INPUT!$S$11/IF(INPUT!$V$11&gt;0,INPUT!$V$11,1))+(AI$15*INPUT!$S$12/IF(INPUT!$V$12&gt;0,INPUT!$V$12,1))+(AI$16*INPUT!$S$13/IF(INPUT!$V$13&gt;0,INPUT!$V$13,1))+(AI$17*INPUT!$S$14/IF(INPUT!$V$14&gt;0,INPUT!$V$14,1))+(AI$18*INPUT!$S$15/IF(INPUT!$V$15&gt;0,INPUT!$V$15,1))+(AI$19*INPUT!$S$16/IF(INPUT!$V$16&gt;0,INPUT!$V$16,1))+(AI$20*INPUT!$S$17/IF(INPUT!$V$17&gt;0,INPUT!$V$17,1))</f>
        <v>174.93546666666666</v>
      </c>
      <c r="AJ32" s="50">
        <f>(AJ$7*INPUT!$S$4/IF(INPUT!$V$4&gt;0,INPUT!$V$4,1))+(AJ$8*INPUT!$S$5/IF(INPUT!$V$5&gt;0,INPUT!$V$5,1))+(AJ$9*INPUT!$S$6/IF(INPUT!$V$6&gt;0,INPUT!$V$6,1))+(AJ$10*INPUT!$S$7/IF(INPUT!$V$7&gt;0,INPUT!$V$7,1))+(AJ$11*INPUT!$S$8/IF(INPUT!$V$8&gt;0,INPUT!$V$8,1))+(AJ$12*INPUT!$S$9/IF(INPUT!$V$9&gt;0,INPUT!$V$9,1))+(AJ$13*INPUT!$S$10/IF(INPUT!$V$10&gt;0,INPUT!$V$10,1))+(AJ$14*INPUT!$S$11/IF(INPUT!$V$11&gt;0,INPUT!$V$11,1))+(AJ$15*INPUT!$S$12/IF(INPUT!$V$12&gt;0,INPUT!$V$12,1))+(AJ$16*INPUT!$S$13/IF(INPUT!$V$13&gt;0,INPUT!$V$13,1))+(AJ$17*INPUT!$S$14/IF(INPUT!$V$14&gt;0,INPUT!$V$14,1))+(AJ$18*INPUT!$S$15/IF(INPUT!$V$15&gt;0,INPUT!$V$15,1))+(AJ$19*INPUT!$S$16/IF(INPUT!$V$16&gt;0,INPUT!$V$16,1))+(AJ$20*INPUT!$S$17/IF(INPUT!$V$17&gt;0,INPUT!$V$17,1))</f>
        <v>28.303199999999997</v>
      </c>
      <c r="AK32" s="50">
        <f>(AK$7*INPUT!$S$4/IF(INPUT!$V$4&gt;0,INPUT!$V$4,1))+(AK$8*INPUT!$S$5/IF(INPUT!$V$5&gt;0,INPUT!$V$5,1))+(AK$9*INPUT!$S$6/IF(INPUT!$V$6&gt;0,INPUT!$V$6,1))+(AK$10*INPUT!$S$7/IF(INPUT!$V$7&gt;0,INPUT!$V$7,1))+(AK$11*INPUT!$S$8/IF(INPUT!$V$8&gt;0,INPUT!$V$8,1))+(AK$12*INPUT!$S$9/IF(INPUT!$V$9&gt;0,INPUT!$V$9,1))+(AK$13*INPUT!$S$10/IF(INPUT!$V$10&gt;0,INPUT!$V$10,1))+(AK$14*INPUT!$S$11/IF(INPUT!$V$11&gt;0,INPUT!$V$11,1))+(AK$15*INPUT!$S$12/IF(INPUT!$V$12&gt;0,INPUT!$V$12,1))+(AK$16*INPUT!$S$13/IF(INPUT!$V$13&gt;0,INPUT!$V$13,1))+(AK$17*INPUT!$S$14/IF(INPUT!$V$14&gt;0,INPUT!$V$14,1))+(AK$18*INPUT!$S$15/IF(INPUT!$V$15&gt;0,INPUT!$V$15,1))+(AK$19*INPUT!$S$16/IF(INPUT!$V$16&gt;0,INPUT!$V$16,1))+(AK$20*INPUT!$S$17/IF(INPUT!$V$17&gt;0,INPUT!$V$17,1))</f>
        <v>0</v>
      </c>
      <c r="AL32" s="50">
        <f>(AL$7*INPUT!$S$4/IF(INPUT!$V$4&gt;0,INPUT!$V$4,1))+(AL$8*INPUT!$S$5/IF(INPUT!$V$5&gt;0,INPUT!$V$5,1))+(AL$9*INPUT!$S$6/IF(INPUT!$V$6&gt;0,INPUT!$V$6,1))+(AL$10*INPUT!$S$7/IF(INPUT!$V$7&gt;0,INPUT!$V$7,1))+(AL$11*INPUT!$S$8/IF(INPUT!$V$8&gt;0,INPUT!$V$8,1))+(AL$12*INPUT!$S$9/IF(INPUT!$V$9&gt;0,INPUT!$V$9,1))+(AL$13*INPUT!$S$10/IF(INPUT!$V$10&gt;0,INPUT!$V$10,1))+(AL$14*INPUT!$S$11/IF(INPUT!$V$11&gt;0,INPUT!$V$11,1))+(AL$15*INPUT!$S$12/IF(INPUT!$V$12&gt;0,INPUT!$V$12,1))+(AL$16*INPUT!$S$13/IF(INPUT!$V$13&gt;0,INPUT!$V$13,1))+(AL$17*INPUT!$S$14/IF(INPUT!$V$14&gt;0,INPUT!$V$14,1))+(AL$18*INPUT!$S$15/IF(INPUT!$V$15&gt;0,INPUT!$V$15,1))+(AL$19*INPUT!$S$16/IF(INPUT!$V$16&gt;0,INPUT!$V$16,1))+(AL$20*INPUT!$S$17/IF(INPUT!$V$17&gt;0,INPUT!$V$17,1))</f>
        <v>0</v>
      </c>
      <c r="AM32" s="50">
        <f>(AM$7*INPUT!$S$4/IF(INPUT!$V$4&gt;0,INPUT!$V$4,1))+(AM$8*INPUT!$S$5/IF(INPUT!$V$5&gt;0,INPUT!$V$5,1))+(AM$9*INPUT!$S$6/IF(INPUT!$V$6&gt;0,INPUT!$V$6,1))+(AM$10*INPUT!$S$7/IF(INPUT!$V$7&gt;0,INPUT!$V$7,1))+(AM$11*INPUT!$S$8/IF(INPUT!$V$8&gt;0,INPUT!$V$8,1))+(AM$12*INPUT!$S$9/IF(INPUT!$V$9&gt;0,INPUT!$V$9,1))+(AM$13*INPUT!$S$10/IF(INPUT!$V$10&gt;0,INPUT!$V$10,1))+(AM$14*INPUT!$S$11/IF(INPUT!$V$11&gt;0,INPUT!$V$11,1))+(AM$15*INPUT!$S$12/IF(INPUT!$V$12&gt;0,INPUT!$V$12,1))+(AM$16*INPUT!$S$13/IF(INPUT!$V$13&gt;0,INPUT!$V$13,1))+(AM$17*INPUT!$S$14/IF(INPUT!$V$14&gt;0,INPUT!$V$14,1))+(AM$18*INPUT!$S$15/IF(INPUT!$V$15&gt;0,INPUT!$V$15,1))+(AM$19*INPUT!$S$16/IF(INPUT!$V$16&gt;0,INPUT!$V$16,1))+(AM$20*INPUT!$S$17/IF(INPUT!$V$17&gt;0,INPUT!$V$17,1))</f>
        <v>0</v>
      </c>
      <c r="AN32" s="50"/>
      <c r="AT32" s="50"/>
      <c r="AU32" s="50"/>
      <c r="AV32" s="50"/>
      <c r="AW32" s="50">
        <f>(AW$7*INPUT!$S$4/IF(INPUT!$V$4&gt;0,INPUT!$V$4,1))+(AW$8*INPUT!$S$5/IF(INPUT!$V$5&gt;0,INPUT!$V$5,1))+(AW$9*INPUT!$S$6/IF(INPUT!$V$6&gt;0,INPUT!$V$6,1))+(AW$10*INPUT!$S$7/IF(INPUT!$V$7&gt;0,INPUT!$V$7,1))+(AW$11*INPUT!$S$8/IF(INPUT!$V$8&gt;0,INPUT!$V$8,1))+(AW$12*INPUT!$S$9/IF(INPUT!$V$9&gt;0,INPUT!$V$9,1))+(AW$13*INPUT!$S$10/IF(INPUT!$V$10&gt;0,INPUT!$V$10,1))+(AW$14*INPUT!$S$11/IF(INPUT!$V$11&gt;0,INPUT!$V$11,1))+(AW$15*INPUT!$S$12/IF(INPUT!$V$12&gt;0,INPUT!$V$12,1))+(AW$16*INPUT!$S$13/IF(INPUT!$V$13&gt;0,INPUT!$V$13,1))+(AW$17*INPUT!$S$14/IF(INPUT!$V$14&gt;0,INPUT!$V$14,1))+(AW$18*INPUT!$S$15/IF(INPUT!$V$15&gt;0,INPUT!$V$15,1))+(AW$19*INPUT!$S$16/IF(INPUT!$V$16&gt;0,INPUT!$V$16,1))+(AW$20*INPUT!$S$17/IF(INPUT!$V$17&gt;0,INPUT!$V$17,1))</f>
        <v>33.93356529680365</v>
      </c>
      <c r="AX32" s="50">
        <f>(AX$7*INPUT!$S$4/IF(INPUT!$V$4&gt;0,INPUT!$V$4,1))+(AX$8*INPUT!$S$5/IF(INPUT!$V$5&gt;0,INPUT!$V$5,1))+(AX$9*INPUT!$S$6/IF(INPUT!$V$6&gt;0,INPUT!$V$6,1))+(AX$10*INPUT!$S$7/IF(INPUT!$V$7&gt;0,INPUT!$V$7,1))+(AX$11*INPUT!$S$8/IF(INPUT!$V$8&gt;0,INPUT!$V$8,1))+(AX$12*INPUT!$S$9/IF(INPUT!$V$9&gt;0,INPUT!$V$9,1))+(AX$13*INPUT!$S$10/IF(INPUT!$V$10&gt;0,INPUT!$V$10,1))+(AX$14*INPUT!$S$11/IF(INPUT!$V$11&gt;0,INPUT!$V$11,1))+(AX$15*INPUT!$S$12/IF(INPUT!$V$12&gt;0,INPUT!$V$12,1))+(AX$16*INPUT!$S$13/IF(INPUT!$V$13&gt;0,INPUT!$V$13,1))+(AX$17*INPUT!$S$14/IF(INPUT!$V$14&gt;0,INPUT!$V$14,1))+(AX$18*INPUT!$S$15/IF(INPUT!$V$15&gt;0,INPUT!$V$15,1))+(AX$19*INPUT!$S$16/IF(INPUT!$V$16&gt;0,INPUT!$V$16,1))+(AX$20*INPUT!$S$17/IF(INPUT!$V$17&gt;0,INPUT!$V$17,1))</f>
        <v>45.665831963470325</v>
      </c>
      <c r="AY32" s="50">
        <f>(AY$7*INPUT!$S$4/IF(INPUT!$V$4&gt;0,INPUT!$V$4,1))+(AY$8*INPUT!$S$5/IF(INPUT!$V$5&gt;0,INPUT!$V$5,1))+(AY$9*INPUT!$S$6/IF(INPUT!$V$6&gt;0,INPUT!$V$6,1))+(AY$10*INPUT!$S$7/IF(INPUT!$V$7&gt;0,INPUT!$V$7,1))+(AY$11*INPUT!$S$8/IF(INPUT!$V$8&gt;0,INPUT!$V$8,1))+(AY$12*INPUT!$S$9/IF(INPUT!$V$9&gt;0,INPUT!$V$9,1))+(AY$13*INPUT!$S$10/IF(INPUT!$V$10&gt;0,INPUT!$V$10,1))+(AY$14*INPUT!$S$11/IF(INPUT!$V$11&gt;0,INPUT!$V$11,1))+(AY$15*INPUT!$S$12/IF(INPUT!$V$12&gt;0,INPUT!$V$12,1))+(AY$16*INPUT!$S$13/IF(INPUT!$V$13&gt;0,INPUT!$V$13,1))+(AY$17*INPUT!$S$14/IF(INPUT!$V$14&gt;0,INPUT!$V$14,1))+(AY$18*INPUT!$S$15/IF(INPUT!$V$15&gt;0,INPUT!$V$15,1))+(AY$19*INPUT!$S$16/IF(INPUT!$V$16&gt;0,INPUT!$V$16,1))+(AY$20*INPUT!$S$17/IF(INPUT!$V$17&gt;0,INPUT!$V$17,1))</f>
        <v>22.652133333333335</v>
      </c>
      <c r="AZ32" s="50">
        <f>(AZ$7*INPUT!$S$4/IF(INPUT!$V$4&gt;0,INPUT!$V$4,1))+(AZ$8*INPUT!$S$5/IF(INPUT!$V$5&gt;0,INPUT!$V$5,1))+(AZ$9*INPUT!$S$6/IF(INPUT!$V$6&gt;0,INPUT!$V$6,1))+(AZ$10*INPUT!$S$7/IF(INPUT!$V$7&gt;0,INPUT!$V$7,1))+(AZ$11*INPUT!$S$8/IF(INPUT!$V$8&gt;0,INPUT!$V$8,1))+(AZ$12*INPUT!$S$9/IF(INPUT!$V$9&gt;0,INPUT!$V$9,1))+(AZ$13*INPUT!$S$10/IF(INPUT!$V$10&gt;0,INPUT!$V$10,1))+(AZ$14*INPUT!$S$11/IF(INPUT!$V$11&gt;0,INPUT!$V$11,1))+(AZ$15*INPUT!$S$12/IF(INPUT!$V$12&gt;0,INPUT!$V$12,1))+(AZ$16*INPUT!$S$13/IF(INPUT!$V$13&gt;0,INPUT!$V$13,1))+(AZ$17*INPUT!$S$14/IF(INPUT!$V$14&gt;0,INPUT!$V$14,1))+(AZ$18*INPUT!$S$15/IF(INPUT!$V$15&gt;0,INPUT!$V$15,1))+(AZ$19*INPUT!$S$16/IF(INPUT!$V$16&gt;0,INPUT!$V$16,1))+(AZ$20*INPUT!$S$17/IF(INPUT!$V$17&gt;0,INPUT!$V$17,1))</f>
        <v>0</v>
      </c>
      <c r="BA32" s="50">
        <f>(BA$7*INPUT!$S$4/IF(INPUT!$V$4&gt;0,INPUT!$V$4,1))+(BA$8*INPUT!$S$5/IF(INPUT!$V$5&gt;0,INPUT!$V$5,1))+(BA$9*INPUT!$S$6/IF(INPUT!$V$6&gt;0,INPUT!$V$6,1))+(BA$10*INPUT!$S$7/IF(INPUT!$V$7&gt;0,INPUT!$V$7,1))+(BA$11*INPUT!$S$8/IF(INPUT!$V$8&gt;0,INPUT!$V$8,1))+(BA$12*INPUT!$S$9/IF(INPUT!$V$9&gt;0,INPUT!$V$9,1))+(BA$13*INPUT!$S$10/IF(INPUT!$V$10&gt;0,INPUT!$V$10,1))+(BA$14*INPUT!$S$11/IF(INPUT!$V$11&gt;0,INPUT!$V$11,1))+(BA$15*INPUT!$S$12/IF(INPUT!$V$12&gt;0,INPUT!$V$12,1))+(BA$16*INPUT!$S$13/IF(INPUT!$V$13&gt;0,INPUT!$V$13,1))+(BA$17*INPUT!$S$14/IF(INPUT!$V$14&gt;0,INPUT!$V$14,1))+(BA$18*INPUT!$S$15/IF(INPUT!$V$15&gt;0,INPUT!$V$15,1))+(BA$19*INPUT!$S$16/IF(INPUT!$V$16&gt;0,INPUT!$V$16,1))+(BA$20*INPUT!$S$17/IF(INPUT!$V$17&gt;0,INPUT!$V$17,1))</f>
        <v>0</v>
      </c>
      <c r="BB32" s="50">
        <f>(BB$7*INPUT!$S$4/IF(INPUT!$V$4&gt;0,INPUT!$V$4,1))+(BB$8*INPUT!$S$5/IF(INPUT!$V$5&gt;0,INPUT!$V$5,1))+(BB$9*INPUT!$S$6/IF(INPUT!$V$6&gt;0,INPUT!$V$6,1))+(BB$10*INPUT!$S$7/IF(INPUT!$V$7&gt;0,INPUT!$V$7,1))+(BB$11*INPUT!$S$8/IF(INPUT!$V$8&gt;0,INPUT!$V$8,1))+(BB$12*INPUT!$S$9/IF(INPUT!$V$9&gt;0,INPUT!$V$9,1))+(BB$13*INPUT!$S$10/IF(INPUT!$V$10&gt;0,INPUT!$V$10,1))+(BB$14*INPUT!$S$11/IF(INPUT!$V$11&gt;0,INPUT!$V$11,1))+(BB$15*INPUT!$S$12/IF(INPUT!$V$12&gt;0,INPUT!$V$12,1))+(BB$16*INPUT!$S$13/IF(INPUT!$V$13&gt;0,INPUT!$V$13,1))+(BB$17*INPUT!$S$14/IF(INPUT!$V$14&gt;0,INPUT!$V$14,1))+(BB$18*INPUT!$S$15/IF(INPUT!$V$15&gt;0,INPUT!$V$15,1))+(BB$19*INPUT!$S$16/IF(INPUT!$V$16&gt;0,INPUT!$V$16,1))+(BB$20*INPUT!$S$17/IF(INPUT!$V$17&gt;0,INPUT!$V$17,1))</f>
        <v>0</v>
      </c>
      <c r="BC32" s="50"/>
      <c r="BI32" s="50"/>
      <c r="BJ32" s="50"/>
      <c r="BK32" s="50"/>
      <c r="BL32" s="50">
        <f>(BL$7*INPUT!$S$4/IF(INPUT!$V$4&gt;0,INPUT!$V$4,1))+(BL$8*INPUT!$S$5/IF(INPUT!$V$5&gt;0,INPUT!$V$5,1))+(BL$9*INPUT!$S$6/IF(INPUT!$V$6&gt;0,INPUT!$V$6,1))+(BL$10*INPUT!$S$7/IF(INPUT!$V$7&gt;0,INPUT!$V$7,1))+(BL$11*INPUT!$S$8/IF(INPUT!$V$8&gt;0,INPUT!$V$8,1))+(BL$12*INPUT!$S$9/IF(INPUT!$V$9&gt;0,INPUT!$V$9,1))+(BL$13*INPUT!$S$10/IF(INPUT!$V$10&gt;0,INPUT!$V$10,1))+(BL$14*INPUT!$S$11/IF(INPUT!$V$11&gt;0,INPUT!$V$11,1))+(BL$15*INPUT!$S$12/IF(INPUT!$V$12&gt;0,INPUT!$V$12,1))+(BL$16*INPUT!$S$13/IF(INPUT!$V$13&gt;0,INPUT!$V$13,1))+(BL$17*INPUT!$S$14/IF(INPUT!$V$14&gt;0,INPUT!$V$14,1))+(BL$18*INPUT!$S$15/IF(INPUT!$V$15&gt;0,INPUT!$V$15,1))+(BL$19*INPUT!$S$16/IF(INPUT!$V$16&gt;0,INPUT!$V$16,1))+(BL$20*INPUT!$S$17/IF(INPUT!$V$17&gt;0,INPUT!$V$17,1))</f>
        <v>3.567733333333334</v>
      </c>
      <c r="BM32" s="50">
        <f>(BM$7*INPUT!$S$4/IF(INPUT!$V$4&gt;0,INPUT!$V$4,1))+(BM$8*INPUT!$S$5/IF(INPUT!$V$5&gt;0,INPUT!$V$5,1))+(BM$9*INPUT!$S$6/IF(INPUT!$V$6&gt;0,INPUT!$V$6,1))+(BM$10*INPUT!$S$7/IF(INPUT!$V$7&gt;0,INPUT!$V$7,1))+(BM$11*INPUT!$S$8/IF(INPUT!$V$8&gt;0,INPUT!$V$8,1))+(BM$12*INPUT!$S$9/IF(INPUT!$V$9&gt;0,INPUT!$V$9,1))+(BM$13*INPUT!$S$10/IF(INPUT!$V$10&gt;0,INPUT!$V$10,1))+(BM$14*INPUT!$S$11/IF(INPUT!$V$11&gt;0,INPUT!$V$11,1))+(BM$15*INPUT!$S$12/IF(INPUT!$V$12&gt;0,INPUT!$V$12,1))+(BM$16*INPUT!$S$13/IF(INPUT!$V$13&gt;0,INPUT!$V$13,1))+(BM$17*INPUT!$S$14/IF(INPUT!$V$14&gt;0,INPUT!$V$14,1))+(BM$18*INPUT!$S$15/IF(INPUT!$V$15&gt;0,INPUT!$V$15,1))+(BM$19*INPUT!$S$16/IF(INPUT!$V$16&gt;0,INPUT!$V$16,1))+(BM$20*INPUT!$S$17/IF(INPUT!$V$17&gt;0,INPUT!$V$17,1))</f>
        <v>17.598933333333335</v>
      </c>
      <c r="BN32" s="50">
        <f>(BN$7*INPUT!$S$4/IF(INPUT!$V$4&gt;0,INPUT!$V$4,1))+(BN$8*INPUT!$S$5/IF(INPUT!$V$5&gt;0,INPUT!$V$5,1))+(BN$9*INPUT!$S$6/IF(INPUT!$V$6&gt;0,INPUT!$V$6,1))+(BN$10*INPUT!$S$7/IF(INPUT!$V$7&gt;0,INPUT!$V$7,1))+(BN$11*INPUT!$S$8/IF(INPUT!$V$8&gt;0,INPUT!$V$8,1))+(BN$12*INPUT!$S$9/IF(INPUT!$V$9&gt;0,INPUT!$V$9,1))+(BN$13*INPUT!$S$10/IF(INPUT!$V$10&gt;0,INPUT!$V$10,1))+(BN$14*INPUT!$S$11/IF(INPUT!$V$11&gt;0,INPUT!$V$11,1))+(BN$15*INPUT!$S$12/IF(INPUT!$V$12&gt;0,INPUT!$V$12,1))+(BN$16*INPUT!$S$13/IF(INPUT!$V$13&gt;0,INPUT!$V$13,1))+(BN$17*INPUT!$S$14/IF(INPUT!$V$14&gt;0,INPUT!$V$14,1))+(BN$18*INPUT!$S$15/IF(INPUT!$V$15&gt;0,INPUT!$V$15,1))+(BN$19*INPUT!$S$16/IF(INPUT!$V$16&gt;0,INPUT!$V$16,1))+(BN$20*INPUT!$S$17/IF(INPUT!$V$17&gt;0,INPUT!$V$17,1))</f>
        <v>0</v>
      </c>
      <c r="BO32" s="50">
        <f>(BO$7*INPUT!$S$4/IF(INPUT!$V$4&gt;0,INPUT!$V$4,1))+(BO$8*INPUT!$S$5/IF(INPUT!$V$5&gt;0,INPUT!$V$5,1))+(BO$9*INPUT!$S$6/IF(INPUT!$V$6&gt;0,INPUT!$V$6,1))+(BO$10*INPUT!$S$7/IF(INPUT!$V$7&gt;0,INPUT!$V$7,1))+(BO$11*INPUT!$S$8/IF(INPUT!$V$8&gt;0,INPUT!$V$8,1))+(BO$12*INPUT!$S$9/IF(INPUT!$V$9&gt;0,INPUT!$V$9,1))+(BO$13*INPUT!$S$10/IF(INPUT!$V$10&gt;0,INPUT!$V$10,1))+(BO$14*INPUT!$S$11/IF(INPUT!$V$11&gt;0,INPUT!$V$11,1))+(BO$15*INPUT!$S$12/IF(INPUT!$V$12&gt;0,INPUT!$V$12,1))+(BO$16*INPUT!$S$13/IF(INPUT!$V$13&gt;0,INPUT!$V$13,1))+(BO$17*INPUT!$S$14/IF(INPUT!$V$14&gt;0,INPUT!$V$14,1))+(BO$18*INPUT!$S$15/IF(INPUT!$V$15&gt;0,INPUT!$V$15,1))+(BO$19*INPUT!$S$16/IF(INPUT!$V$16&gt;0,INPUT!$V$16,1))+(BO$20*INPUT!$S$17/IF(INPUT!$V$17&gt;0,INPUT!$V$17,1))</f>
        <v>0</v>
      </c>
      <c r="BP32" s="50">
        <f>(BP$7*INPUT!$S$4/IF(INPUT!$V$4&gt;0,INPUT!$V$4,1))+(BP$8*INPUT!$S$5/IF(INPUT!$V$5&gt;0,INPUT!$V$5,1))+(BP$9*INPUT!$S$6/IF(INPUT!$V$6&gt;0,INPUT!$V$6,1))+(BP$10*INPUT!$S$7/IF(INPUT!$V$7&gt;0,INPUT!$V$7,1))+(BP$11*INPUT!$S$8/IF(INPUT!$V$8&gt;0,INPUT!$V$8,1))+(BP$12*INPUT!$S$9/IF(INPUT!$V$9&gt;0,INPUT!$V$9,1))+(BP$13*INPUT!$S$10/IF(INPUT!$V$10&gt;0,INPUT!$V$10,1))+(BP$14*INPUT!$S$11/IF(INPUT!$V$11&gt;0,INPUT!$V$11,1))+(BP$15*INPUT!$S$12/IF(INPUT!$V$12&gt;0,INPUT!$V$12,1))+(BP$16*INPUT!$S$13/IF(INPUT!$V$13&gt;0,INPUT!$V$13,1))+(BP$17*INPUT!$S$14/IF(INPUT!$V$14&gt;0,INPUT!$V$14,1))+(BP$18*INPUT!$S$15/IF(INPUT!$V$15&gt;0,INPUT!$V$15,1))+(BP$19*INPUT!$S$16/IF(INPUT!$V$16&gt;0,INPUT!$V$16,1))+(BP$20*INPUT!$S$17/IF(INPUT!$V$17&gt;0,INPUT!$V$17,1))</f>
        <v>0</v>
      </c>
      <c r="BQ32" s="50">
        <f>(BQ$7*INPUT!$S$4/IF(INPUT!$V$4&gt;0,INPUT!$V$4,1))+(BQ$8*INPUT!$S$5/IF(INPUT!$V$5&gt;0,INPUT!$V$5,1))+(BQ$9*INPUT!$S$6/IF(INPUT!$V$6&gt;0,INPUT!$V$6,1))+(BQ$10*INPUT!$S$7/IF(INPUT!$V$7&gt;0,INPUT!$V$7,1))+(BQ$11*INPUT!$S$8/IF(INPUT!$V$8&gt;0,INPUT!$V$8,1))+(BQ$12*INPUT!$S$9/IF(INPUT!$V$9&gt;0,INPUT!$V$9,1))+(BQ$13*INPUT!$S$10/IF(INPUT!$V$10&gt;0,INPUT!$V$10,1))+(BQ$14*INPUT!$S$11/IF(INPUT!$V$11&gt;0,INPUT!$V$11,1))+(BQ$15*INPUT!$S$12/IF(INPUT!$V$12&gt;0,INPUT!$V$12,1))+(BQ$16*INPUT!$S$13/IF(INPUT!$V$13&gt;0,INPUT!$V$13,1))+(BQ$17*INPUT!$S$14/IF(INPUT!$V$14&gt;0,INPUT!$V$14,1))+(BQ$18*INPUT!$S$15/IF(INPUT!$V$15&gt;0,INPUT!$V$15,1))+(BQ$19*INPUT!$S$16/IF(INPUT!$V$16&gt;0,INPUT!$V$16,1))+(BQ$20*INPUT!$S$17/IF(INPUT!$V$17&gt;0,INPUT!$V$17,1))</f>
        <v>0</v>
      </c>
      <c r="BR32" s="50"/>
      <c r="BX32" s="50"/>
      <c r="BY32" s="50"/>
      <c r="BZ32" s="50"/>
      <c r="CA32" s="50">
        <f>(CA$7*INPUT!$S$4/IF(INPUT!$V$4&gt;0,INPUT!$V$4,1))+(CA$8*INPUT!$S$5/IF(INPUT!$V$5&gt;0,INPUT!$V$5,1))+(CA$9*INPUT!$S$6/IF(INPUT!$V$6&gt;0,INPUT!$V$6,1))+(CA$10*INPUT!$S$7/IF(INPUT!$V$7&gt;0,INPUT!$V$7,1))+(CA$11*INPUT!$S$8/IF(INPUT!$V$8&gt;0,INPUT!$V$8,1))+(CA$12*INPUT!$S$9/IF(INPUT!$V$9&gt;0,INPUT!$V$9,1))+(CA$13*INPUT!$S$10/IF(INPUT!$V$10&gt;0,INPUT!$V$10,1))+(CA$14*INPUT!$S$11/IF(INPUT!$V$11&gt;0,INPUT!$V$11,1))+(CA$15*INPUT!$S$12/IF(INPUT!$V$12&gt;0,INPUT!$V$12,1))+(CA$16*INPUT!$S$13/IF(INPUT!$V$13&gt;0,INPUT!$V$13,1))+(CA$17*INPUT!$S$14/IF(INPUT!$V$14&gt;0,INPUT!$V$14,1))+(CA$18*INPUT!$S$15/IF(INPUT!$V$15&gt;0,INPUT!$V$15,1))+(CA$19*INPUT!$S$16/IF(INPUT!$V$16&gt;0,INPUT!$V$16,1))+(CA$20*INPUT!$S$17/IF(INPUT!$V$17&gt;0,INPUT!$V$17,1))</f>
        <v>1.1533333333333333</v>
      </c>
      <c r="CB32" s="50">
        <f>(CB$7*INPUT!$S$4/IF(INPUT!$V$4&gt;0,INPUT!$V$4,1))+(CB$8*INPUT!$S$5/IF(INPUT!$V$5&gt;0,INPUT!$V$5,1))+(CB$9*INPUT!$S$6/IF(INPUT!$V$6&gt;0,INPUT!$V$6,1))+(CB$10*INPUT!$S$7/IF(INPUT!$V$7&gt;0,INPUT!$V$7,1))+(CB$11*INPUT!$S$8/IF(INPUT!$V$8&gt;0,INPUT!$V$8,1))+(CB$12*INPUT!$S$9/IF(INPUT!$V$9&gt;0,INPUT!$V$9,1))+(CB$13*INPUT!$S$10/IF(INPUT!$V$10&gt;0,INPUT!$V$10,1))+(CB$14*INPUT!$S$11/IF(INPUT!$V$11&gt;0,INPUT!$V$11,1))+(CB$15*INPUT!$S$12/IF(INPUT!$V$12&gt;0,INPUT!$V$12,1))+(CB$16*INPUT!$S$13/IF(INPUT!$V$13&gt;0,INPUT!$V$13,1))+(CB$17*INPUT!$S$14/IF(INPUT!$V$14&gt;0,INPUT!$V$14,1))+(CB$18*INPUT!$S$15/IF(INPUT!$V$15&gt;0,INPUT!$V$15,1))+(CB$19*INPUT!$S$16/IF(INPUT!$V$16&gt;0,INPUT!$V$16,1))+(CB$20*INPUT!$S$17/IF(INPUT!$V$17&gt;0,INPUT!$V$17,1))</f>
        <v>15.479786666666667</v>
      </c>
      <c r="CC32" s="50">
        <f>(CC$7*INPUT!$S$4/IF(INPUT!$V$4&gt;0,INPUT!$V$4,1))+(CC$8*INPUT!$S$5/IF(INPUT!$V$5&gt;0,INPUT!$V$5,1))+(CC$9*INPUT!$S$6/IF(INPUT!$V$6&gt;0,INPUT!$V$6,1))+(CC$10*INPUT!$S$7/IF(INPUT!$V$7&gt;0,INPUT!$V$7,1))+(CC$11*INPUT!$S$8/IF(INPUT!$V$8&gt;0,INPUT!$V$8,1))+(CC$12*INPUT!$S$9/IF(INPUT!$V$9&gt;0,INPUT!$V$9,1))+(CC$13*INPUT!$S$10/IF(INPUT!$V$10&gt;0,INPUT!$V$10,1))+(CC$14*INPUT!$S$11/IF(INPUT!$V$11&gt;0,INPUT!$V$11,1))+(CC$15*INPUT!$S$12/IF(INPUT!$V$12&gt;0,INPUT!$V$12,1))+(CC$16*INPUT!$S$13/IF(INPUT!$V$13&gt;0,INPUT!$V$13,1))+(CC$17*INPUT!$S$14/IF(INPUT!$V$14&gt;0,INPUT!$V$14,1))+(CC$18*INPUT!$S$15/IF(INPUT!$V$15&gt;0,INPUT!$V$15,1))+(CC$19*INPUT!$S$16/IF(INPUT!$V$16&gt;0,INPUT!$V$16,1))+(CC$20*INPUT!$S$17/IF(INPUT!$V$17&gt;0,INPUT!$V$17,1))</f>
        <v>0</v>
      </c>
      <c r="CD32" s="50">
        <f>(CD$7*INPUT!$S$4/IF(INPUT!$V$4&gt;0,INPUT!$V$4,1))+(CD$8*INPUT!$S$5/IF(INPUT!$V$5&gt;0,INPUT!$V$5,1))+(CD$9*INPUT!$S$6/IF(INPUT!$V$6&gt;0,INPUT!$V$6,1))+(CD$10*INPUT!$S$7/IF(INPUT!$V$7&gt;0,INPUT!$V$7,1))+(CD$11*INPUT!$S$8/IF(INPUT!$V$8&gt;0,INPUT!$V$8,1))+(CD$12*INPUT!$S$9/IF(INPUT!$V$9&gt;0,INPUT!$V$9,1))+(CD$13*INPUT!$S$10/IF(INPUT!$V$10&gt;0,INPUT!$V$10,1))+(CD$14*INPUT!$S$11/IF(INPUT!$V$11&gt;0,INPUT!$V$11,1))+(CD$15*INPUT!$S$12/IF(INPUT!$V$12&gt;0,INPUT!$V$12,1))+(CD$16*INPUT!$S$13/IF(INPUT!$V$13&gt;0,INPUT!$V$13,1))+(CD$17*INPUT!$S$14/IF(INPUT!$V$14&gt;0,INPUT!$V$14,1))+(CD$18*INPUT!$S$15/IF(INPUT!$V$15&gt;0,INPUT!$V$15,1))+(CD$19*INPUT!$S$16/IF(INPUT!$V$16&gt;0,INPUT!$V$16,1))+(CD$20*INPUT!$S$17/IF(INPUT!$V$17&gt;0,INPUT!$V$17,1))</f>
        <v>0</v>
      </c>
      <c r="CE32" s="50">
        <f>(CE$7*INPUT!$S$4/IF(INPUT!$V$4&gt;0,INPUT!$V$4,1))+(CE$8*INPUT!$S$5/IF(INPUT!$V$5&gt;0,INPUT!$V$5,1))+(CE$9*INPUT!$S$6/IF(INPUT!$V$6&gt;0,INPUT!$V$6,1))+(CE$10*INPUT!$S$7/IF(INPUT!$V$7&gt;0,INPUT!$V$7,1))+(CE$11*INPUT!$S$8/IF(INPUT!$V$8&gt;0,INPUT!$V$8,1))+(CE$12*INPUT!$S$9/IF(INPUT!$V$9&gt;0,INPUT!$V$9,1))+(CE$13*INPUT!$S$10/IF(INPUT!$V$10&gt;0,INPUT!$V$10,1))+(CE$14*INPUT!$S$11/IF(INPUT!$V$11&gt;0,INPUT!$V$11,1))+(CE$15*INPUT!$S$12/IF(INPUT!$V$12&gt;0,INPUT!$V$12,1))+(CE$16*INPUT!$S$13/IF(INPUT!$V$13&gt;0,INPUT!$V$13,1))+(CE$17*INPUT!$S$14/IF(INPUT!$V$14&gt;0,INPUT!$V$14,1))+(CE$18*INPUT!$S$15/IF(INPUT!$V$15&gt;0,INPUT!$V$15,1))+(CE$19*INPUT!$S$16/IF(INPUT!$V$16&gt;0,INPUT!$V$16,1))+(CE$20*INPUT!$S$17/IF(INPUT!$V$17&gt;0,INPUT!$V$17,1))</f>
        <v>0</v>
      </c>
      <c r="CF32" s="50">
        <f>(CF$7*INPUT!$S$4/IF(INPUT!$V$4&gt;0,INPUT!$V$4,1))+(CF$8*INPUT!$S$5/IF(INPUT!$V$5&gt;0,INPUT!$V$5,1))+(CF$9*INPUT!$S$6/IF(INPUT!$V$6&gt;0,INPUT!$V$6,1))+(CF$10*INPUT!$S$7/IF(INPUT!$V$7&gt;0,INPUT!$V$7,1))+(CF$11*INPUT!$S$8/IF(INPUT!$V$8&gt;0,INPUT!$V$8,1))+(CF$12*INPUT!$S$9/IF(INPUT!$V$9&gt;0,INPUT!$V$9,1))+(CF$13*INPUT!$S$10/IF(INPUT!$V$10&gt;0,INPUT!$V$10,1))+(CF$14*INPUT!$S$11/IF(INPUT!$V$11&gt;0,INPUT!$V$11,1))+(CF$15*INPUT!$S$12/IF(INPUT!$V$12&gt;0,INPUT!$V$12,1))+(CF$16*INPUT!$S$13/IF(INPUT!$V$13&gt;0,INPUT!$V$13,1))+(CF$17*INPUT!$S$14/IF(INPUT!$V$14&gt;0,INPUT!$V$14,1))+(CF$18*INPUT!$S$15/IF(INPUT!$V$15&gt;0,INPUT!$V$15,1))+(CF$19*INPUT!$S$16/IF(INPUT!$V$16&gt;0,INPUT!$V$16,1))+(CF$20*INPUT!$S$17/IF(INPUT!$V$17&gt;0,INPUT!$V$17,1))</f>
        <v>0</v>
      </c>
      <c r="CG32" s="50"/>
      <c r="CM32" s="50"/>
      <c r="CN32" s="50"/>
      <c r="CO32" s="50"/>
      <c r="CP32" s="50">
        <f>(CP$7*INPUT!$S$4/IF(INPUT!$V$4&gt;0,INPUT!$V$4,1))+(CP$8*INPUT!$S$5/IF(INPUT!$V$5&gt;0,INPUT!$V$5,1))+(CP$9*INPUT!$S$6/IF(INPUT!$V$6&gt;0,INPUT!$V$6,1))+(CP$10*INPUT!$S$7/IF(INPUT!$V$7&gt;0,INPUT!$V$7,1))+(CP$11*INPUT!$S$8/IF(INPUT!$V$8&gt;0,INPUT!$V$8,1))+(CP$12*INPUT!$S$9/IF(INPUT!$V$9&gt;0,INPUT!$V$9,1))+(CP$13*INPUT!$S$10/IF(INPUT!$V$10&gt;0,INPUT!$V$10,1))+(CP$14*INPUT!$S$11/IF(INPUT!$V$11&gt;0,INPUT!$V$11,1))+(CP$15*INPUT!$S$12/IF(INPUT!$V$12&gt;0,INPUT!$V$12,1))+(CP$16*INPUT!$S$13/IF(INPUT!$V$13&gt;0,INPUT!$V$13,1))+(CP$17*INPUT!$S$14/IF(INPUT!$V$14&gt;0,INPUT!$V$14,1))+(CP$18*INPUT!$S$15/IF(INPUT!$V$15&gt;0,INPUT!$V$15,1))+(CP$19*INPUT!$S$16/IF(INPUT!$V$16&gt;0,INPUT!$V$16,1))+(CP$20*INPUT!$S$17/IF(INPUT!$V$17&gt;0,INPUT!$V$17,1))</f>
        <v>0</v>
      </c>
      <c r="CQ32" s="50">
        <f>(CQ$7*INPUT!$S$4/IF(INPUT!$V$4&gt;0,INPUT!$V$4,1))+(CQ$8*INPUT!$S$5/IF(INPUT!$V$5&gt;0,INPUT!$V$5,1))+(CQ$9*INPUT!$S$6/IF(INPUT!$V$6&gt;0,INPUT!$V$6,1))+(CQ$10*INPUT!$S$7/IF(INPUT!$V$7&gt;0,INPUT!$V$7,1))+(CQ$11*INPUT!$S$8/IF(INPUT!$V$8&gt;0,INPUT!$V$8,1))+(CQ$12*INPUT!$S$9/IF(INPUT!$V$9&gt;0,INPUT!$V$9,1))+(CQ$13*INPUT!$S$10/IF(INPUT!$V$10&gt;0,INPUT!$V$10,1))+(CQ$14*INPUT!$S$11/IF(INPUT!$V$11&gt;0,INPUT!$V$11,1))+(CQ$15*INPUT!$S$12/IF(INPUT!$V$12&gt;0,INPUT!$V$12,1))+(CQ$16*INPUT!$S$13/IF(INPUT!$V$13&gt;0,INPUT!$V$13,1))+(CQ$17*INPUT!$S$14/IF(INPUT!$V$14&gt;0,INPUT!$V$14,1))+(CQ$18*INPUT!$S$15/IF(INPUT!$V$15&gt;0,INPUT!$V$15,1))+(CQ$19*INPUT!$S$16/IF(INPUT!$V$16&gt;0,INPUT!$V$16,1))+(CQ$20*INPUT!$S$17/IF(INPUT!$V$17&gt;0,INPUT!$V$17,1))</f>
        <v>15</v>
      </c>
      <c r="CR32" s="50">
        <f>(CR$7*INPUT!$S$4/IF(INPUT!$V$4&gt;0,INPUT!$V$4,1))+(CR$8*INPUT!$S$5/IF(INPUT!$V$5&gt;0,INPUT!$V$5,1))+(CR$9*INPUT!$S$6/IF(INPUT!$V$6&gt;0,INPUT!$V$6,1))+(CR$10*INPUT!$S$7/IF(INPUT!$V$7&gt;0,INPUT!$V$7,1))+(CR$11*INPUT!$S$8/IF(INPUT!$V$8&gt;0,INPUT!$V$8,1))+(CR$12*INPUT!$S$9/IF(INPUT!$V$9&gt;0,INPUT!$V$9,1))+(CR$13*INPUT!$S$10/IF(INPUT!$V$10&gt;0,INPUT!$V$10,1))+(CR$14*INPUT!$S$11/IF(INPUT!$V$11&gt;0,INPUT!$V$11,1))+(CR$15*INPUT!$S$12/IF(INPUT!$V$12&gt;0,INPUT!$V$12,1))+(CR$16*INPUT!$S$13/IF(INPUT!$V$13&gt;0,INPUT!$V$13,1))+(CR$17*INPUT!$S$14/IF(INPUT!$V$14&gt;0,INPUT!$V$14,1))+(CR$18*INPUT!$S$15/IF(INPUT!$V$15&gt;0,INPUT!$V$15,1))+(CR$19*INPUT!$S$16/IF(INPUT!$V$16&gt;0,INPUT!$V$16,1))+(CR$20*INPUT!$S$17/IF(INPUT!$V$17&gt;0,INPUT!$V$17,1))</f>
        <v>0</v>
      </c>
      <c r="CS32" s="50">
        <f>(CS$7*INPUT!$S$4/IF(INPUT!$V$4&gt;0,INPUT!$V$4,1))+(CS$8*INPUT!$S$5/IF(INPUT!$V$5&gt;0,INPUT!$V$5,1))+(CS$9*INPUT!$S$6/IF(INPUT!$V$6&gt;0,INPUT!$V$6,1))+(CS$10*INPUT!$S$7/IF(INPUT!$V$7&gt;0,INPUT!$V$7,1))+(CS$11*INPUT!$S$8/IF(INPUT!$V$8&gt;0,INPUT!$V$8,1))+(CS$12*INPUT!$S$9/IF(INPUT!$V$9&gt;0,INPUT!$V$9,1))+(CS$13*INPUT!$S$10/IF(INPUT!$V$10&gt;0,INPUT!$V$10,1))+(CS$14*INPUT!$S$11/IF(INPUT!$V$11&gt;0,INPUT!$V$11,1))+(CS$15*INPUT!$S$12/IF(INPUT!$V$12&gt;0,INPUT!$V$12,1))+(CS$16*INPUT!$S$13/IF(INPUT!$V$13&gt;0,INPUT!$V$13,1))+(CS$17*INPUT!$S$14/IF(INPUT!$V$14&gt;0,INPUT!$V$14,1))+(CS$18*INPUT!$S$15/IF(INPUT!$V$15&gt;0,INPUT!$V$15,1))+(CS$19*INPUT!$S$16/IF(INPUT!$V$16&gt;0,INPUT!$V$16,1))+(CS$20*INPUT!$S$17/IF(INPUT!$V$17&gt;0,INPUT!$V$17,1))</f>
        <v>0</v>
      </c>
      <c r="CT32" s="50">
        <f>(CT$7*INPUT!$S$4/IF(INPUT!$V$4&gt;0,INPUT!$V$4,1))+(CT$8*INPUT!$S$5/IF(INPUT!$V$5&gt;0,INPUT!$V$5,1))+(CT$9*INPUT!$S$6/IF(INPUT!$V$6&gt;0,INPUT!$V$6,1))+(CT$10*INPUT!$S$7/IF(INPUT!$V$7&gt;0,INPUT!$V$7,1))+(CT$11*INPUT!$S$8/IF(INPUT!$V$8&gt;0,INPUT!$V$8,1))+(CT$12*INPUT!$S$9/IF(INPUT!$V$9&gt;0,INPUT!$V$9,1))+(CT$13*INPUT!$S$10/IF(INPUT!$V$10&gt;0,INPUT!$V$10,1))+(CT$14*INPUT!$S$11/IF(INPUT!$V$11&gt;0,INPUT!$V$11,1))+(CT$15*INPUT!$S$12/IF(INPUT!$V$12&gt;0,INPUT!$V$12,1))+(CT$16*INPUT!$S$13/IF(INPUT!$V$13&gt;0,INPUT!$V$13,1))+(CT$17*INPUT!$S$14/IF(INPUT!$V$14&gt;0,INPUT!$V$14,1))+(CT$18*INPUT!$S$15/IF(INPUT!$V$15&gt;0,INPUT!$V$15,1))+(CT$19*INPUT!$S$16/IF(INPUT!$V$16&gt;0,INPUT!$V$16,1))+(CT$20*INPUT!$S$17/IF(INPUT!$V$17&gt;0,INPUT!$V$17,1))</f>
        <v>0</v>
      </c>
      <c r="CU32" s="50">
        <f>(CU$7*INPUT!$S$4/IF(INPUT!$V$4&gt;0,INPUT!$V$4,1))+(CU$8*INPUT!$S$5/IF(INPUT!$V$5&gt;0,INPUT!$V$5,1))+(CU$9*INPUT!$S$6/IF(INPUT!$V$6&gt;0,INPUT!$V$6,1))+(CU$10*INPUT!$S$7/IF(INPUT!$V$7&gt;0,INPUT!$V$7,1))+(CU$11*INPUT!$S$8/IF(INPUT!$V$8&gt;0,INPUT!$V$8,1))+(CU$12*INPUT!$S$9/IF(INPUT!$V$9&gt;0,INPUT!$V$9,1))+(CU$13*INPUT!$S$10/IF(INPUT!$V$10&gt;0,INPUT!$V$10,1))+(CU$14*INPUT!$S$11/IF(INPUT!$V$11&gt;0,INPUT!$V$11,1))+(CU$15*INPUT!$S$12/IF(INPUT!$V$12&gt;0,INPUT!$V$12,1))+(CU$16*INPUT!$S$13/IF(INPUT!$V$13&gt;0,INPUT!$V$13,1))+(CU$17*INPUT!$S$14/IF(INPUT!$V$14&gt;0,INPUT!$V$14,1))+(CU$18*INPUT!$S$15/IF(INPUT!$V$15&gt;0,INPUT!$V$15,1))+(CU$19*INPUT!$S$16/IF(INPUT!$V$16&gt;0,INPUT!$V$16,1))+(CU$20*INPUT!$S$17/IF(INPUT!$V$17&gt;0,INPUT!$V$17,1))</f>
        <v>0</v>
      </c>
      <c r="CV32" s="50"/>
      <c r="DB32" s="50"/>
      <c r="DC32" s="50"/>
      <c r="DD32" s="50"/>
      <c r="DE32" s="50">
        <f>(DE$7*INPUT!$S$4/IF(INPUT!$V$4&gt;0,INPUT!$V$4,1))+(DE$8*INPUT!$S$5/IF(INPUT!$V$5&gt;0,INPUT!$V$5,1))+(DE$9*INPUT!$S$6/IF(INPUT!$V$6&gt;0,INPUT!$V$6,1))+(DE$10*INPUT!$S$7/IF(INPUT!$V$7&gt;0,INPUT!$V$7,1))+(DE$11*INPUT!$S$8/IF(INPUT!$V$8&gt;0,INPUT!$V$8,1))+(DE$12*INPUT!$S$9/IF(INPUT!$V$9&gt;0,INPUT!$V$9,1))+(DE$13*INPUT!$S$10/IF(INPUT!$V$10&gt;0,INPUT!$V$10,1))+(DE$14*INPUT!$S$11/IF(INPUT!$V$11&gt;0,INPUT!$V$11,1))+(DE$15*INPUT!$S$12/IF(INPUT!$V$12&gt;0,INPUT!$V$12,1))+(DE$16*INPUT!$S$13/IF(INPUT!$V$13&gt;0,INPUT!$V$13,1))+(DE$17*INPUT!$S$14/IF(INPUT!$V$14&gt;0,INPUT!$V$14,1))+(DE$18*INPUT!$S$15/IF(INPUT!$V$15&gt;0,INPUT!$V$15,1))+(DE$19*INPUT!$S$16/IF(INPUT!$V$16&gt;0,INPUT!$V$16,1))+(DE$20*INPUT!$S$17/IF(INPUT!$V$17&gt;0,INPUT!$V$17,1))</f>
        <v>0</v>
      </c>
      <c r="DF32" s="50">
        <f>(DF$7*INPUT!$S$4/IF(INPUT!$V$4&gt;0,INPUT!$V$4,1))+(DF$8*INPUT!$S$5/IF(INPUT!$V$5&gt;0,INPUT!$V$5,1))+(DF$9*INPUT!$S$6/IF(INPUT!$V$6&gt;0,INPUT!$V$6,1))+(DF$10*INPUT!$S$7/IF(INPUT!$V$7&gt;0,INPUT!$V$7,1))+(DF$11*INPUT!$S$8/IF(INPUT!$V$8&gt;0,INPUT!$V$8,1))+(DF$12*INPUT!$S$9/IF(INPUT!$V$9&gt;0,INPUT!$V$9,1))+(DF$13*INPUT!$S$10/IF(INPUT!$V$10&gt;0,INPUT!$V$10,1))+(DF$14*INPUT!$S$11/IF(INPUT!$V$11&gt;0,INPUT!$V$11,1))+(DF$15*INPUT!$S$12/IF(INPUT!$V$12&gt;0,INPUT!$V$12,1))+(DF$16*INPUT!$S$13/IF(INPUT!$V$13&gt;0,INPUT!$V$13,1))+(DF$17*INPUT!$S$14/IF(INPUT!$V$14&gt;0,INPUT!$V$14,1))+(DF$18*INPUT!$S$15/IF(INPUT!$V$15&gt;0,INPUT!$V$15,1))+(DF$19*INPUT!$S$16/IF(INPUT!$V$16&gt;0,INPUT!$V$16,1))+(DF$20*INPUT!$S$17/IF(INPUT!$V$17&gt;0,INPUT!$V$17,1))</f>
        <v>0</v>
      </c>
      <c r="DG32" s="50">
        <f>(DG$7*INPUT!$S$4/IF(INPUT!$V$4&gt;0,INPUT!$V$4,1))+(DG$8*INPUT!$S$5/IF(INPUT!$V$5&gt;0,INPUT!$V$5,1))+(DG$9*INPUT!$S$6/IF(INPUT!$V$6&gt;0,INPUT!$V$6,1))+(DG$10*INPUT!$S$7/IF(INPUT!$V$7&gt;0,INPUT!$V$7,1))+(DG$11*INPUT!$S$8/IF(INPUT!$V$8&gt;0,INPUT!$V$8,1))+(DG$12*INPUT!$S$9/IF(INPUT!$V$9&gt;0,INPUT!$V$9,1))+(DG$13*INPUT!$S$10/IF(INPUT!$V$10&gt;0,INPUT!$V$10,1))+(DG$14*INPUT!$S$11/IF(INPUT!$V$11&gt;0,INPUT!$V$11,1))+(DG$15*INPUT!$S$12/IF(INPUT!$V$12&gt;0,INPUT!$V$12,1))+(DG$16*INPUT!$S$13/IF(INPUT!$V$13&gt;0,INPUT!$V$13,1))+(DG$17*INPUT!$S$14/IF(INPUT!$V$14&gt;0,INPUT!$V$14,1))+(DG$18*INPUT!$S$15/IF(INPUT!$V$15&gt;0,INPUT!$V$15,1))+(DG$19*INPUT!$S$16/IF(INPUT!$V$16&gt;0,INPUT!$V$16,1))+(DG$20*INPUT!$S$17/IF(INPUT!$V$17&gt;0,INPUT!$V$17,1))</f>
        <v>0</v>
      </c>
      <c r="DH32" s="50">
        <f>(DH$7*INPUT!$S$4/IF(INPUT!$V$4&gt;0,INPUT!$V$4,1))+(DH$8*INPUT!$S$5/IF(INPUT!$V$5&gt;0,INPUT!$V$5,1))+(DH$9*INPUT!$S$6/IF(INPUT!$V$6&gt;0,INPUT!$V$6,1))+(DH$10*INPUT!$S$7/IF(INPUT!$V$7&gt;0,INPUT!$V$7,1))+(DH$11*INPUT!$S$8/IF(INPUT!$V$8&gt;0,INPUT!$V$8,1))+(DH$12*INPUT!$S$9/IF(INPUT!$V$9&gt;0,INPUT!$V$9,1))+(DH$13*INPUT!$S$10/IF(INPUT!$V$10&gt;0,INPUT!$V$10,1))+(DH$14*INPUT!$S$11/IF(INPUT!$V$11&gt;0,INPUT!$V$11,1))+(DH$15*INPUT!$S$12/IF(INPUT!$V$12&gt;0,INPUT!$V$12,1))+(DH$16*INPUT!$S$13/IF(INPUT!$V$13&gt;0,INPUT!$V$13,1))+(DH$17*INPUT!$S$14/IF(INPUT!$V$14&gt;0,INPUT!$V$14,1))+(DH$18*INPUT!$S$15/IF(INPUT!$V$15&gt;0,INPUT!$V$15,1))+(DH$19*INPUT!$S$16/IF(INPUT!$V$16&gt;0,INPUT!$V$16,1))+(DH$20*INPUT!$S$17/IF(INPUT!$V$17&gt;0,INPUT!$V$17,1))</f>
        <v>0</v>
      </c>
      <c r="DI32" s="50">
        <f>(DI$7*INPUT!$S$4/IF(INPUT!$V$4&gt;0,INPUT!$V$4,1))+(DI$8*INPUT!$S$5/IF(INPUT!$V$5&gt;0,INPUT!$V$5,1))+(DI$9*INPUT!$S$6/IF(INPUT!$V$6&gt;0,INPUT!$V$6,1))+(DI$10*INPUT!$S$7/IF(INPUT!$V$7&gt;0,INPUT!$V$7,1))+(DI$11*INPUT!$S$8/IF(INPUT!$V$8&gt;0,INPUT!$V$8,1))+(DI$12*INPUT!$S$9/IF(INPUT!$V$9&gt;0,INPUT!$V$9,1))+(DI$13*INPUT!$S$10/IF(INPUT!$V$10&gt;0,INPUT!$V$10,1))+(DI$14*INPUT!$S$11/IF(INPUT!$V$11&gt;0,INPUT!$V$11,1))+(DI$15*INPUT!$S$12/IF(INPUT!$V$12&gt;0,INPUT!$V$12,1))+(DI$16*INPUT!$S$13/IF(INPUT!$V$13&gt;0,INPUT!$V$13,1))+(DI$17*INPUT!$S$14/IF(INPUT!$V$14&gt;0,INPUT!$V$14,1))+(DI$18*INPUT!$S$15/IF(INPUT!$V$15&gt;0,INPUT!$V$15,1))+(DI$19*INPUT!$S$16/IF(INPUT!$V$16&gt;0,INPUT!$V$16,1))+(DI$20*INPUT!$S$17/IF(INPUT!$V$17&gt;0,INPUT!$V$17,1))</f>
        <v>0</v>
      </c>
      <c r="DJ32" s="50">
        <f>(DJ$7*INPUT!$S$4/IF(INPUT!$V$4&gt;0,INPUT!$V$4,1))+(DJ$8*INPUT!$S$5/IF(INPUT!$V$5&gt;0,INPUT!$V$5,1))+(DJ$9*INPUT!$S$6/IF(INPUT!$V$6&gt;0,INPUT!$V$6,1))+(DJ$10*INPUT!$S$7/IF(INPUT!$V$7&gt;0,INPUT!$V$7,1))+(DJ$11*INPUT!$S$8/IF(INPUT!$V$8&gt;0,INPUT!$V$8,1))+(DJ$12*INPUT!$S$9/IF(INPUT!$V$9&gt;0,INPUT!$V$9,1))+(DJ$13*INPUT!$S$10/IF(INPUT!$V$10&gt;0,INPUT!$V$10,1))+(DJ$14*INPUT!$S$11/IF(INPUT!$V$11&gt;0,INPUT!$V$11,1))+(DJ$15*INPUT!$S$12/IF(INPUT!$V$12&gt;0,INPUT!$V$12,1))+(DJ$16*INPUT!$S$13/IF(INPUT!$V$13&gt;0,INPUT!$V$13,1))+(DJ$17*INPUT!$S$14/IF(INPUT!$V$14&gt;0,INPUT!$V$14,1))+(DJ$18*INPUT!$S$15/IF(INPUT!$V$15&gt;0,INPUT!$V$15,1))+(DJ$19*INPUT!$S$16/IF(INPUT!$V$16&gt;0,INPUT!$V$16,1))+(DJ$20*INPUT!$S$17/IF(INPUT!$V$17&gt;0,INPUT!$V$17,1))</f>
        <v>0</v>
      </c>
      <c r="DK32" s="50"/>
      <c r="DQ32" s="50"/>
      <c r="DR32" s="50"/>
      <c r="DS32" s="50"/>
      <c r="DT32" s="50">
        <f>(DT$7*INPUT!$S$4/IF(INPUT!$V$4&gt;0,INPUT!$V$4,1))+(DT$8*INPUT!$S$5/IF(INPUT!$V$5&gt;0,INPUT!$V$5,1))+(DT$9*INPUT!$S$6/IF(INPUT!$V$6&gt;0,INPUT!$V$6,1))+(DT$10*INPUT!$S$7/IF(INPUT!$V$7&gt;0,INPUT!$V$7,1))+(DT$11*INPUT!$S$8/IF(INPUT!$V$8&gt;0,INPUT!$V$8,1))+(DT$12*INPUT!$S$9/IF(INPUT!$V$9&gt;0,INPUT!$V$9,1))+(DT$13*INPUT!$S$10/IF(INPUT!$V$10&gt;0,INPUT!$V$10,1))+(DT$14*INPUT!$S$11/IF(INPUT!$V$11&gt;0,INPUT!$V$11,1))+(DT$15*INPUT!$S$12/IF(INPUT!$V$12&gt;0,INPUT!$V$12,1))+(DT$16*INPUT!$S$13/IF(INPUT!$V$13&gt;0,INPUT!$V$13,1))+(DT$17*INPUT!$S$14/IF(INPUT!$V$14&gt;0,INPUT!$V$14,1))+(DT$18*INPUT!$S$15/IF(INPUT!$V$15&gt;0,INPUT!$V$15,1))+(DT$19*INPUT!$S$16/IF(INPUT!$V$16&gt;0,INPUT!$V$16,1))+(DT$20*INPUT!$S$17/IF(INPUT!$V$17&gt;0,INPUT!$V$17,1))</f>
        <v>0</v>
      </c>
      <c r="DU32" s="50">
        <f>(DU$7*INPUT!$S$4/IF(INPUT!$V$4&gt;0,INPUT!$V$4,1))+(DU$8*INPUT!$S$5/IF(INPUT!$V$5&gt;0,INPUT!$V$5,1))+(DU$9*INPUT!$S$6/IF(INPUT!$V$6&gt;0,INPUT!$V$6,1))+(DU$10*INPUT!$S$7/IF(INPUT!$V$7&gt;0,INPUT!$V$7,1))+(DU$11*INPUT!$S$8/IF(INPUT!$V$8&gt;0,INPUT!$V$8,1))+(DU$12*INPUT!$S$9/IF(INPUT!$V$9&gt;0,INPUT!$V$9,1))+(DU$13*INPUT!$S$10/IF(INPUT!$V$10&gt;0,INPUT!$V$10,1))+(DU$14*INPUT!$S$11/IF(INPUT!$V$11&gt;0,INPUT!$V$11,1))+(DU$15*INPUT!$S$12/IF(INPUT!$V$12&gt;0,INPUT!$V$12,1))+(DU$16*INPUT!$S$13/IF(INPUT!$V$13&gt;0,INPUT!$V$13,1))+(DU$17*INPUT!$S$14/IF(INPUT!$V$14&gt;0,INPUT!$V$14,1))+(DU$18*INPUT!$S$15/IF(INPUT!$V$15&gt;0,INPUT!$V$15,1))+(DU$19*INPUT!$S$16/IF(INPUT!$V$16&gt;0,INPUT!$V$16,1))+(DU$20*INPUT!$S$17/IF(INPUT!$V$17&gt;0,INPUT!$V$17,1))</f>
        <v>0</v>
      </c>
      <c r="DV32" s="50">
        <f>(DV$7*INPUT!$S$4/IF(INPUT!$V$4&gt;0,INPUT!$V$4,1))+(DV$8*INPUT!$S$5/IF(INPUT!$V$5&gt;0,INPUT!$V$5,1))+(DV$9*INPUT!$S$6/IF(INPUT!$V$6&gt;0,INPUT!$V$6,1))+(DV$10*INPUT!$S$7/IF(INPUT!$V$7&gt;0,INPUT!$V$7,1))+(DV$11*INPUT!$S$8/IF(INPUT!$V$8&gt;0,INPUT!$V$8,1))+(DV$12*INPUT!$S$9/IF(INPUT!$V$9&gt;0,INPUT!$V$9,1))+(DV$13*INPUT!$S$10/IF(INPUT!$V$10&gt;0,INPUT!$V$10,1))+(DV$14*INPUT!$S$11/IF(INPUT!$V$11&gt;0,INPUT!$V$11,1))+(DV$15*INPUT!$S$12/IF(INPUT!$V$12&gt;0,INPUT!$V$12,1))+(DV$16*INPUT!$S$13/IF(INPUT!$V$13&gt;0,INPUT!$V$13,1))+(DV$17*INPUT!$S$14/IF(INPUT!$V$14&gt;0,INPUT!$V$14,1))+(DV$18*INPUT!$S$15/IF(INPUT!$V$15&gt;0,INPUT!$V$15,1))+(DV$19*INPUT!$S$16/IF(INPUT!$V$16&gt;0,INPUT!$V$16,1))+(DV$20*INPUT!$S$17/IF(INPUT!$V$17&gt;0,INPUT!$V$17,1))</f>
        <v>0</v>
      </c>
      <c r="DW32" s="50">
        <f>(DW$7*INPUT!$S$4/IF(INPUT!$V$4&gt;0,INPUT!$V$4,1))+(DW$8*INPUT!$S$5/IF(INPUT!$V$5&gt;0,INPUT!$V$5,1))+(DW$9*INPUT!$S$6/IF(INPUT!$V$6&gt;0,INPUT!$V$6,1))+(DW$10*INPUT!$S$7/IF(INPUT!$V$7&gt;0,INPUT!$V$7,1))+(DW$11*INPUT!$S$8/IF(INPUT!$V$8&gt;0,INPUT!$V$8,1))+(DW$12*INPUT!$S$9/IF(INPUT!$V$9&gt;0,INPUT!$V$9,1))+(DW$13*INPUT!$S$10/IF(INPUT!$V$10&gt;0,INPUT!$V$10,1))+(DW$14*INPUT!$S$11/IF(INPUT!$V$11&gt;0,INPUT!$V$11,1))+(DW$15*INPUT!$S$12/IF(INPUT!$V$12&gt;0,INPUT!$V$12,1))+(DW$16*INPUT!$S$13/IF(INPUT!$V$13&gt;0,INPUT!$V$13,1))+(DW$17*INPUT!$S$14/IF(INPUT!$V$14&gt;0,INPUT!$V$14,1))+(DW$18*INPUT!$S$15/IF(INPUT!$V$15&gt;0,INPUT!$V$15,1))+(DW$19*INPUT!$S$16/IF(INPUT!$V$16&gt;0,INPUT!$V$16,1))+(DW$20*INPUT!$S$17/IF(INPUT!$V$17&gt;0,INPUT!$V$17,1))</f>
        <v>0</v>
      </c>
      <c r="DX32" s="50">
        <f>(DX$7*INPUT!$S$4/IF(INPUT!$V$4&gt;0,INPUT!$V$4,1))+(DX$8*INPUT!$S$5/IF(INPUT!$V$5&gt;0,INPUT!$V$5,1))+(DX$9*INPUT!$S$6/IF(INPUT!$V$6&gt;0,INPUT!$V$6,1))+(DX$10*INPUT!$S$7/IF(INPUT!$V$7&gt;0,INPUT!$V$7,1))+(DX$11*INPUT!$S$8/IF(INPUT!$V$8&gt;0,INPUT!$V$8,1))+(DX$12*INPUT!$S$9/IF(INPUT!$V$9&gt;0,INPUT!$V$9,1))+(DX$13*INPUT!$S$10/IF(INPUT!$V$10&gt;0,INPUT!$V$10,1))+(DX$14*INPUT!$S$11/IF(INPUT!$V$11&gt;0,INPUT!$V$11,1))+(DX$15*INPUT!$S$12/IF(INPUT!$V$12&gt;0,INPUT!$V$12,1))+(DX$16*INPUT!$S$13/IF(INPUT!$V$13&gt;0,INPUT!$V$13,1))+(DX$17*INPUT!$S$14/IF(INPUT!$V$14&gt;0,INPUT!$V$14,1))+(DX$18*INPUT!$S$15/IF(INPUT!$V$15&gt;0,INPUT!$V$15,1))+(DX$19*INPUT!$S$16/IF(INPUT!$V$16&gt;0,INPUT!$V$16,1))+(DX$20*INPUT!$S$17/IF(INPUT!$V$17&gt;0,INPUT!$V$17,1))</f>
        <v>0</v>
      </c>
      <c r="DY32" s="50">
        <f>(DY$7*INPUT!$S$4/IF(INPUT!$V$4&gt;0,INPUT!$V$4,1))+(DY$8*INPUT!$S$5/IF(INPUT!$V$5&gt;0,INPUT!$V$5,1))+(DY$9*INPUT!$S$6/IF(INPUT!$V$6&gt;0,INPUT!$V$6,1))+(DY$10*INPUT!$S$7/IF(INPUT!$V$7&gt;0,INPUT!$V$7,1))+(DY$11*INPUT!$S$8/IF(INPUT!$V$8&gt;0,INPUT!$V$8,1))+(DY$12*INPUT!$S$9/IF(INPUT!$V$9&gt;0,INPUT!$V$9,1))+(DY$13*INPUT!$S$10/IF(INPUT!$V$10&gt;0,INPUT!$V$10,1))+(DY$14*INPUT!$S$11/IF(INPUT!$V$11&gt;0,INPUT!$V$11,1))+(DY$15*INPUT!$S$12/IF(INPUT!$V$12&gt;0,INPUT!$V$12,1))+(DY$16*INPUT!$S$13/IF(INPUT!$V$13&gt;0,INPUT!$V$13,1))+(DY$17*INPUT!$S$14/IF(INPUT!$V$14&gt;0,INPUT!$V$14,1))+(DY$18*INPUT!$S$15/IF(INPUT!$V$15&gt;0,INPUT!$V$15,1))+(DY$19*INPUT!$S$16/IF(INPUT!$V$16&gt;0,INPUT!$V$16,1))+(DY$20*INPUT!$S$17/IF(INPUT!$V$17&gt;0,INPUT!$V$17,1))</f>
        <v>0</v>
      </c>
      <c r="DZ32" s="50"/>
      <c r="EF32" s="50"/>
      <c r="EG32" s="50"/>
      <c r="EH32" s="50"/>
      <c r="EI32" s="50">
        <f>(EI$7*INPUT!$S$4/IF(INPUT!$V$4&gt;0,INPUT!$V$4,1))+(EI$8*INPUT!$S$5/IF(INPUT!$V$5&gt;0,INPUT!$V$5,1))+(EI$9*INPUT!$S$6/IF(INPUT!$V$6&gt;0,INPUT!$V$6,1))+(EI$10*INPUT!$S$7/IF(INPUT!$V$7&gt;0,INPUT!$V$7,1))+(EI$11*INPUT!$S$8/IF(INPUT!$V$8&gt;0,INPUT!$V$8,1))+(EI$12*INPUT!$S$9/IF(INPUT!$V$9&gt;0,INPUT!$V$9,1))+(EI$13*INPUT!$S$10/IF(INPUT!$V$10&gt;0,INPUT!$V$10,1))+(EI$14*INPUT!$S$11/IF(INPUT!$V$11&gt;0,INPUT!$V$11,1))+(EI$15*INPUT!$S$12/IF(INPUT!$V$12&gt;0,INPUT!$V$12,1))+(EI$16*INPUT!$S$13/IF(INPUT!$V$13&gt;0,INPUT!$V$13,1))+(EI$17*INPUT!$S$14/IF(INPUT!$V$14&gt;0,INPUT!$V$14,1))+(EI$18*INPUT!$S$15/IF(INPUT!$V$15&gt;0,INPUT!$V$15,1))+(EI$19*INPUT!$S$16/IF(INPUT!$V$16&gt;0,INPUT!$V$16,1))+(EI$20*INPUT!$S$17/IF(INPUT!$V$17&gt;0,INPUT!$V$17,1))</f>
        <v>0</v>
      </c>
      <c r="EJ32" s="50">
        <f>(EJ$7*INPUT!$S$4/IF(INPUT!$V$4&gt;0,INPUT!$V$4,1))+(EJ$8*INPUT!$S$5/IF(INPUT!$V$5&gt;0,INPUT!$V$5,1))+(EJ$9*INPUT!$S$6/IF(INPUT!$V$6&gt;0,INPUT!$V$6,1))+(EJ$10*INPUT!$S$7/IF(INPUT!$V$7&gt;0,INPUT!$V$7,1))+(EJ$11*INPUT!$S$8/IF(INPUT!$V$8&gt;0,INPUT!$V$8,1))+(EJ$12*INPUT!$S$9/IF(INPUT!$V$9&gt;0,INPUT!$V$9,1))+(EJ$13*INPUT!$S$10/IF(INPUT!$V$10&gt;0,INPUT!$V$10,1))+(EJ$14*INPUT!$S$11/IF(INPUT!$V$11&gt;0,INPUT!$V$11,1))+(EJ$15*INPUT!$S$12/IF(INPUT!$V$12&gt;0,INPUT!$V$12,1))+(EJ$16*INPUT!$S$13/IF(INPUT!$V$13&gt;0,INPUT!$V$13,1))+(EJ$17*INPUT!$S$14/IF(INPUT!$V$14&gt;0,INPUT!$V$14,1))+(EJ$18*INPUT!$S$15/IF(INPUT!$V$15&gt;0,INPUT!$V$15,1))+(EJ$19*INPUT!$S$16/IF(INPUT!$V$16&gt;0,INPUT!$V$16,1))+(EJ$20*INPUT!$S$17/IF(INPUT!$V$17&gt;0,INPUT!$V$17,1))</f>
        <v>0</v>
      </c>
      <c r="EK32" s="50">
        <f>(EK$7*INPUT!$S$4/IF(INPUT!$V$4&gt;0,INPUT!$V$4,1))+(EK$8*INPUT!$S$5/IF(INPUT!$V$5&gt;0,INPUT!$V$5,1))+(EK$9*INPUT!$S$6/IF(INPUT!$V$6&gt;0,INPUT!$V$6,1))+(EK$10*INPUT!$S$7/IF(INPUT!$V$7&gt;0,INPUT!$V$7,1))+(EK$11*INPUT!$S$8/IF(INPUT!$V$8&gt;0,INPUT!$V$8,1))+(EK$12*INPUT!$S$9/IF(INPUT!$V$9&gt;0,INPUT!$V$9,1))+(EK$13*INPUT!$S$10/IF(INPUT!$V$10&gt;0,INPUT!$V$10,1))+(EK$14*INPUT!$S$11/IF(INPUT!$V$11&gt;0,INPUT!$V$11,1))+(EK$15*INPUT!$S$12/IF(INPUT!$V$12&gt;0,INPUT!$V$12,1))+(EK$16*INPUT!$S$13/IF(INPUT!$V$13&gt;0,INPUT!$V$13,1))+(EK$17*INPUT!$S$14/IF(INPUT!$V$14&gt;0,INPUT!$V$14,1))+(EK$18*INPUT!$S$15/IF(INPUT!$V$15&gt;0,INPUT!$V$15,1))+(EK$19*INPUT!$S$16/IF(INPUT!$V$16&gt;0,INPUT!$V$16,1))+(EK$20*INPUT!$S$17/IF(INPUT!$V$17&gt;0,INPUT!$V$17,1))</f>
        <v>0</v>
      </c>
      <c r="EL32" s="50">
        <f>(EL$7*INPUT!$S$4/IF(INPUT!$V$4&gt;0,INPUT!$V$4,1))+(EL$8*INPUT!$S$5/IF(INPUT!$V$5&gt;0,INPUT!$V$5,1))+(EL$9*INPUT!$S$6/IF(INPUT!$V$6&gt;0,INPUT!$V$6,1))+(EL$10*INPUT!$S$7/IF(INPUT!$V$7&gt;0,INPUT!$V$7,1))+(EL$11*INPUT!$S$8/IF(INPUT!$V$8&gt;0,INPUT!$V$8,1))+(EL$12*INPUT!$S$9/IF(INPUT!$V$9&gt;0,INPUT!$V$9,1))+(EL$13*INPUT!$S$10/IF(INPUT!$V$10&gt;0,INPUT!$V$10,1))+(EL$14*INPUT!$S$11/IF(INPUT!$V$11&gt;0,INPUT!$V$11,1))+(EL$15*INPUT!$S$12/IF(INPUT!$V$12&gt;0,INPUT!$V$12,1))+(EL$16*INPUT!$S$13/IF(INPUT!$V$13&gt;0,INPUT!$V$13,1))+(EL$17*INPUT!$S$14/IF(INPUT!$V$14&gt;0,INPUT!$V$14,1))+(EL$18*INPUT!$S$15/IF(INPUT!$V$15&gt;0,INPUT!$V$15,1))+(EL$19*INPUT!$S$16/IF(INPUT!$V$16&gt;0,INPUT!$V$16,1))+(EL$20*INPUT!$S$17/IF(INPUT!$V$17&gt;0,INPUT!$V$17,1))</f>
        <v>0</v>
      </c>
      <c r="EM32" s="50">
        <f>(EM$7*INPUT!$S$4/IF(INPUT!$V$4&gt;0,INPUT!$V$4,1))+(EM$8*INPUT!$S$5/IF(INPUT!$V$5&gt;0,INPUT!$V$5,1))+(EM$9*INPUT!$S$6/IF(INPUT!$V$6&gt;0,INPUT!$V$6,1))+(EM$10*INPUT!$S$7/IF(INPUT!$V$7&gt;0,INPUT!$V$7,1))+(EM$11*INPUT!$S$8/IF(INPUT!$V$8&gt;0,INPUT!$V$8,1))+(EM$12*INPUT!$S$9/IF(INPUT!$V$9&gt;0,INPUT!$V$9,1))+(EM$13*INPUT!$S$10/IF(INPUT!$V$10&gt;0,INPUT!$V$10,1))+(EM$14*INPUT!$S$11/IF(INPUT!$V$11&gt;0,INPUT!$V$11,1))+(EM$15*INPUT!$S$12/IF(INPUT!$V$12&gt;0,INPUT!$V$12,1))+(EM$16*INPUT!$S$13/IF(INPUT!$V$13&gt;0,INPUT!$V$13,1))+(EM$17*INPUT!$S$14/IF(INPUT!$V$14&gt;0,INPUT!$V$14,1))+(EM$18*INPUT!$S$15/IF(INPUT!$V$15&gt;0,INPUT!$V$15,1))+(EM$19*INPUT!$S$16/IF(INPUT!$V$16&gt;0,INPUT!$V$16,1))+(EM$20*INPUT!$S$17/IF(INPUT!$V$17&gt;0,INPUT!$V$17,1))</f>
        <v>0</v>
      </c>
      <c r="EN32" s="50">
        <f>(EN$7*INPUT!$S$4/IF(INPUT!$V$4&gt;0,INPUT!$V$4,1))+(EN$8*INPUT!$S$5/IF(INPUT!$V$5&gt;0,INPUT!$V$5,1))+(EN$9*INPUT!$S$6/IF(INPUT!$V$6&gt;0,INPUT!$V$6,1))+(EN$10*INPUT!$S$7/IF(INPUT!$V$7&gt;0,INPUT!$V$7,1))+(EN$11*INPUT!$S$8/IF(INPUT!$V$8&gt;0,INPUT!$V$8,1))+(EN$12*INPUT!$S$9/IF(INPUT!$V$9&gt;0,INPUT!$V$9,1))+(EN$13*INPUT!$S$10/IF(INPUT!$V$10&gt;0,INPUT!$V$10,1))+(EN$14*INPUT!$S$11/IF(INPUT!$V$11&gt;0,INPUT!$V$11,1))+(EN$15*INPUT!$S$12/IF(INPUT!$V$12&gt;0,INPUT!$V$12,1))+(EN$16*INPUT!$S$13/IF(INPUT!$V$13&gt;0,INPUT!$V$13,1))+(EN$17*INPUT!$S$14/IF(INPUT!$V$14&gt;0,INPUT!$V$14,1))+(EN$18*INPUT!$S$15/IF(INPUT!$V$15&gt;0,INPUT!$V$15,1))+(EN$19*INPUT!$S$16/IF(INPUT!$V$16&gt;0,INPUT!$V$16,1))+(EN$20*INPUT!$S$17/IF(INPUT!$V$17&gt;0,INPUT!$V$17,1))</f>
        <v>0</v>
      </c>
      <c r="EO32" s="50"/>
      <c r="EU32" s="50"/>
      <c r="EV32" s="50"/>
      <c r="EW32" s="50"/>
      <c r="EX32" s="50">
        <f>(EX$7*INPUT!$S$4/IF(INPUT!$V$4&gt;0,INPUT!$V$4,1))+(EX$8*INPUT!$S$5/IF(INPUT!$V$5&gt;0,INPUT!$V$5,1))+(EX$9*INPUT!$S$6/IF(INPUT!$V$6&gt;0,INPUT!$V$6,1))+(EX$10*INPUT!$S$7/IF(INPUT!$V$7&gt;0,INPUT!$V$7,1))+(EX$11*INPUT!$S$8/IF(INPUT!$V$8&gt;0,INPUT!$V$8,1))+(EX$12*INPUT!$S$9/IF(INPUT!$V$9&gt;0,INPUT!$V$9,1))+(EX$13*INPUT!$S$10/IF(INPUT!$V$10&gt;0,INPUT!$V$10,1))+(EX$14*INPUT!$S$11/IF(INPUT!$V$11&gt;0,INPUT!$V$11,1))+(EX$15*INPUT!$S$12/IF(INPUT!$V$12&gt;0,INPUT!$V$12,1))+(EX$16*INPUT!$S$13/IF(INPUT!$V$13&gt;0,INPUT!$V$13,1))+(EX$17*INPUT!$S$14/IF(INPUT!$V$14&gt;0,INPUT!$V$14,1))+(EX$18*INPUT!$S$15/IF(INPUT!$V$15&gt;0,INPUT!$V$15,1))+(EX$19*INPUT!$S$16/IF(INPUT!$V$16&gt;0,INPUT!$V$16,1))+(EX$20*INPUT!$S$17/IF(INPUT!$V$17&gt;0,INPUT!$V$17,1))</f>
        <v>0</v>
      </c>
      <c r="EY32" s="50">
        <f>(EY$7*INPUT!$S$4/IF(INPUT!$V$4&gt;0,INPUT!$V$4,1))+(EY$8*INPUT!$S$5/IF(INPUT!$V$5&gt;0,INPUT!$V$5,1))+(EY$9*INPUT!$S$6/IF(INPUT!$V$6&gt;0,INPUT!$V$6,1))+(EY$10*INPUT!$S$7/IF(INPUT!$V$7&gt;0,INPUT!$V$7,1))+(EY$11*INPUT!$S$8/IF(INPUT!$V$8&gt;0,INPUT!$V$8,1))+(EY$12*INPUT!$S$9/IF(INPUT!$V$9&gt;0,INPUT!$V$9,1))+(EY$13*INPUT!$S$10/IF(INPUT!$V$10&gt;0,INPUT!$V$10,1))+(EY$14*INPUT!$S$11/IF(INPUT!$V$11&gt;0,INPUT!$V$11,1))+(EY$15*INPUT!$S$12/IF(INPUT!$V$12&gt;0,INPUT!$V$12,1))+(EY$16*INPUT!$S$13/IF(INPUT!$V$13&gt;0,INPUT!$V$13,1))+(EY$17*INPUT!$S$14/IF(INPUT!$V$14&gt;0,INPUT!$V$14,1))+(EY$18*INPUT!$S$15/IF(INPUT!$V$15&gt;0,INPUT!$V$15,1))+(EY$19*INPUT!$S$16/IF(INPUT!$V$16&gt;0,INPUT!$V$16,1))+(EY$20*INPUT!$S$17/IF(INPUT!$V$17&gt;0,INPUT!$V$17,1))</f>
        <v>0</v>
      </c>
      <c r="EZ32" s="50">
        <f>(EZ$7*INPUT!$S$4/IF(INPUT!$V$4&gt;0,INPUT!$V$4,1))+(EZ$8*INPUT!$S$5/IF(INPUT!$V$5&gt;0,INPUT!$V$5,1))+(EZ$9*INPUT!$S$6/IF(INPUT!$V$6&gt;0,INPUT!$V$6,1))+(EZ$10*INPUT!$S$7/IF(INPUT!$V$7&gt;0,INPUT!$V$7,1))+(EZ$11*INPUT!$S$8/IF(INPUT!$V$8&gt;0,INPUT!$V$8,1))+(EZ$12*INPUT!$S$9/IF(INPUT!$V$9&gt;0,INPUT!$V$9,1))+(EZ$13*INPUT!$S$10/IF(INPUT!$V$10&gt;0,INPUT!$V$10,1))+(EZ$14*INPUT!$S$11/IF(INPUT!$V$11&gt;0,INPUT!$V$11,1))+(EZ$15*INPUT!$S$12/IF(INPUT!$V$12&gt;0,INPUT!$V$12,1))+(EZ$16*INPUT!$S$13/IF(INPUT!$V$13&gt;0,INPUT!$V$13,1))+(EZ$17*INPUT!$S$14/IF(INPUT!$V$14&gt;0,INPUT!$V$14,1))+(EZ$18*INPUT!$S$15/IF(INPUT!$V$15&gt;0,INPUT!$V$15,1))+(EZ$19*INPUT!$S$16/IF(INPUT!$V$16&gt;0,INPUT!$V$16,1))+(EZ$20*INPUT!$S$17/IF(INPUT!$V$17&gt;0,INPUT!$V$17,1))</f>
        <v>0</v>
      </c>
      <c r="FA32" s="50">
        <f>(FA$7*INPUT!$S$4/IF(INPUT!$V$4&gt;0,INPUT!$V$4,1))+(FA$8*INPUT!$S$5/IF(INPUT!$V$5&gt;0,INPUT!$V$5,1))+(FA$9*INPUT!$S$6/IF(INPUT!$V$6&gt;0,INPUT!$V$6,1))+(FA$10*INPUT!$S$7/IF(INPUT!$V$7&gt;0,INPUT!$V$7,1))+(FA$11*INPUT!$S$8/IF(INPUT!$V$8&gt;0,INPUT!$V$8,1))+(FA$12*INPUT!$S$9/IF(INPUT!$V$9&gt;0,INPUT!$V$9,1))+(FA$13*INPUT!$S$10/IF(INPUT!$V$10&gt;0,INPUT!$V$10,1))+(FA$14*INPUT!$S$11/IF(INPUT!$V$11&gt;0,INPUT!$V$11,1))+(FA$15*INPUT!$S$12/IF(INPUT!$V$12&gt;0,INPUT!$V$12,1))+(FA$16*INPUT!$S$13/IF(INPUT!$V$13&gt;0,INPUT!$V$13,1))+(FA$17*INPUT!$S$14/IF(INPUT!$V$14&gt;0,INPUT!$V$14,1))+(FA$18*INPUT!$S$15/IF(INPUT!$V$15&gt;0,INPUT!$V$15,1))+(FA$19*INPUT!$S$16/IF(INPUT!$V$16&gt;0,INPUT!$V$16,1))+(FA$20*INPUT!$S$17/IF(INPUT!$V$17&gt;0,INPUT!$V$17,1))</f>
        <v>0</v>
      </c>
      <c r="FB32" s="50">
        <f>(FB$7*INPUT!$S$4/IF(INPUT!$V$4&gt;0,INPUT!$V$4,1))+(FB$8*INPUT!$S$5/IF(INPUT!$V$5&gt;0,INPUT!$V$5,1))+(FB$9*INPUT!$S$6/IF(INPUT!$V$6&gt;0,INPUT!$V$6,1))+(FB$10*INPUT!$S$7/IF(INPUT!$V$7&gt;0,INPUT!$V$7,1))+(FB$11*INPUT!$S$8/IF(INPUT!$V$8&gt;0,INPUT!$V$8,1))+(FB$12*INPUT!$S$9/IF(INPUT!$V$9&gt;0,INPUT!$V$9,1))+(FB$13*INPUT!$S$10/IF(INPUT!$V$10&gt;0,INPUT!$V$10,1))+(FB$14*INPUT!$S$11/IF(INPUT!$V$11&gt;0,INPUT!$V$11,1))+(FB$15*INPUT!$S$12/IF(INPUT!$V$12&gt;0,INPUT!$V$12,1))+(FB$16*INPUT!$S$13/IF(INPUT!$V$13&gt;0,INPUT!$V$13,1))+(FB$17*INPUT!$S$14/IF(INPUT!$V$14&gt;0,INPUT!$V$14,1))+(FB$18*INPUT!$S$15/IF(INPUT!$V$15&gt;0,INPUT!$V$15,1))+(FB$19*INPUT!$S$16/IF(INPUT!$V$16&gt;0,INPUT!$V$16,1))+(FB$20*INPUT!$S$17/IF(INPUT!$V$17&gt;0,INPUT!$V$17,1))</f>
        <v>0</v>
      </c>
      <c r="FC32" s="50">
        <f>(FC$7*INPUT!$S$4/IF(INPUT!$V$4&gt;0,INPUT!$V$4,1))+(FC$8*INPUT!$S$5/IF(INPUT!$V$5&gt;0,INPUT!$V$5,1))+(FC$9*INPUT!$S$6/IF(INPUT!$V$6&gt;0,INPUT!$V$6,1))+(FC$10*INPUT!$S$7/IF(INPUT!$V$7&gt;0,INPUT!$V$7,1))+(FC$11*INPUT!$S$8/IF(INPUT!$V$8&gt;0,INPUT!$V$8,1))+(FC$12*INPUT!$S$9/IF(INPUT!$V$9&gt;0,INPUT!$V$9,1))+(FC$13*INPUT!$S$10/IF(INPUT!$V$10&gt;0,INPUT!$V$10,1))+(FC$14*INPUT!$S$11/IF(INPUT!$V$11&gt;0,INPUT!$V$11,1))+(FC$15*INPUT!$S$12/IF(INPUT!$V$12&gt;0,INPUT!$V$12,1))+(FC$16*INPUT!$S$13/IF(INPUT!$V$13&gt;0,INPUT!$V$13,1))+(FC$17*INPUT!$S$14/IF(INPUT!$V$14&gt;0,INPUT!$V$14,1))+(FC$18*INPUT!$S$15/IF(INPUT!$V$15&gt;0,INPUT!$V$15,1))+(FC$19*INPUT!$S$16/IF(INPUT!$V$16&gt;0,INPUT!$V$16,1))+(FC$20*INPUT!$S$17/IF(INPUT!$V$17&gt;0,INPUT!$V$17,1))</f>
        <v>0</v>
      </c>
      <c r="FD32" s="50"/>
      <c r="FJ32" s="50"/>
      <c r="FK32" s="50"/>
      <c r="FL32" s="50"/>
      <c r="FM32" s="50">
        <f>(FM$7*INPUT!$S$4/IF(INPUT!$V$4&gt;0,INPUT!$V$4,1))+(FM$8*INPUT!$S$5/IF(INPUT!$V$5&gt;0,INPUT!$V$5,1))+(FM$9*INPUT!$S$6/IF(INPUT!$V$6&gt;0,INPUT!$V$6,1))+(FM$10*INPUT!$S$7/IF(INPUT!$V$7&gt;0,INPUT!$V$7,1))+(FM$11*INPUT!$S$8/IF(INPUT!$V$8&gt;0,INPUT!$V$8,1))+(FM$12*INPUT!$S$9/IF(INPUT!$V$9&gt;0,INPUT!$V$9,1))+(FM$13*INPUT!$S$10/IF(INPUT!$V$10&gt;0,INPUT!$V$10,1))+(FM$14*INPUT!$S$11/IF(INPUT!$V$11&gt;0,INPUT!$V$11,1))+(FM$15*INPUT!$S$12/IF(INPUT!$V$12&gt;0,INPUT!$V$12,1))+(FM$16*INPUT!$S$13/IF(INPUT!$V$13&gt;0,INPUT!$V$13,1))+(FM$17*INPUT!$S$14/IF(INPUT!$V$14&gt;0,INPUT!$V$14,1))+(FM$18*INPUT!$S$15/IF(INPUT!$V$15&gt;0,INPUT!$V$15,1))+(FM$19*INPUT!$S$16/IF(INPUT!$V$16&gt;0,INPUT!$V$16,1))+(FM$20*INPUT!$S$17/IF(INPUT!$V$17&gt;0,INPUT!$V$17,1))</f>
        <v>0</v>
      </c>
      <c r="FN32" s="50">
        <f>(FN$7*INPUT!$S$4/IF(INPUT!$V$4&gt;0,INPUT!$V$4,1))+(FN$8*INPUT!$S$5/IF(INPUT!$V$5&gt;0,INPUT!$V$5,1))+(FN$9*INPUT!$S$6/IF(INPUT!$V$6&gt;0,INPUT!$V$6,1))+(FN$10*INPUT!$S$7/IF(INPUT!$V$7&gt;0,INPUT!$V$7,1))+(FN$11*INPUT!$S$8/IF(INPUT!$V$8&gt;0,INPUT!$V$8,1))+(FN$12*INPUT!$S$9/IF(INPUT!$V$9&gt;0,INPUT!$V$9,1))+(FN$13*INPUT!$S$10/IF(INPUT!$V$10&gt;0,INPUT!$V$10,1))+(FN$14*INPUT!$S$11/IF(INPUT!$V$11&gt;0,INPUT!$V$11,1))+(FN$15*INPUT!$S$12/IF(INPUT!$V$12&gt;0,INPUT!$V$12,1))+(FN$16*INPUT!$S$13/IF(INPUT!$V$13&gt;0,INPUT!$V$13,1))+(FN$17*INPUT!$S$14/IF(INPUT!$V$14&gt;0,INPUT!$V$14,1))+(FN$18*INPUT!$S$15/IF(INPUT!$V$15&gt;0,INPUT!$V$15,1))+(FN$19*INPUT!$S$16/IF(INPUT!$V$16&gt;0,INPUT!$V$16,1))+(FN$20*INPUT!$S$17/IF(INPUT!$V$17&gt;0,INPUT!$V$17,1))</f>
        <v>0</v>
      </c>
      <c r="FO32" s="50">
        <f>(FO$7*INPUT!$S$4/IF(INPUT!$V$4&gt;0,INPUT!$V$4,1))+(FO$8*INPUT!$S$5/IF(INPUT!$V$5&gt;0,INPUT!$V$5,1))+(FO$9*INPUT!$S$6/IF(INPUT!$V$6&gt;0,INPUT!$V$6,1))+(FO$10*INPUT!$S$7/IF(INPUT!$V$7&gt;0,INPUT!$V$7,1))+(FO$11*INPUT!$S$8/IF(INPUT!$V$8&gt;0,INPUT!$V$8,1))+(FO$12*INPUT!$S$9/IF(INPUT!$V$9&gt;0,INPUT!$V$9,1))+(FO$13*INPUT!$S$10/IF(INPUT!$V$10&gt;0,INPUT!$V$10,1))+(FO$14*INPUT!$S$11/IF(INPUT!$V$11&gt;0,INPUT!$V$11,1))+(FO$15*INPUT!$S$12/IF(INPUT!$V$12&gt;0,INPUT!$V$12,1))+(FO$16*INPUT!$S$13/IF(INPUT!$V$13&gt;0,INPUT!$V$13,1))+(FO$17*INPUT!$S$14/IF(INPUT!$V$14&gt;0,INPUT!$V$14,1))+(FO$18*INPUT!$S$15/IF(INPUT!$V$15&gt;0,INPUT!$V$15,1))+(FO$19*INPUT!$S$16/IF(INPUT!$V$16&gt;0,INPUT!$V$16,1))+(FO$20*INPUT!$S$17/IF(INPUT!$V$17&gt;0,INPUT!$V$17,1))</f>
        <v>0</v>
      </c>
      <c r="FP32" s="50">
        <f>(FP$7*INPUT!$S$4/IF(INPUT!$V$4&gt;0,INPUT!$V$4,1))+(FP$8*INPUT!$S$5/IF(INPUT!$V$5&gt;0,INPUT!$V$5,1))+(FP$9*INPUT!$S$6/IF(INPUT!$V$6&gt;0,INPUT!$V$6,1))+(FP$10*INPUT!$S$7/IF(INPUT!$V$7&gt;0,INPUT!$V$7,1))+(FP$11*INPUT!$S$8/IF(INPUT!$V$8&gt;0,INPUT!$V$8,1))+(FP$12*INPUT!$S$9/IF(INPUT!$V$9&gt;0,INPUT!$V$9,1))+(FP$13*INPUT!$S$10/IF(INPUT!$V$10&gt;0,INPUT!$V$10,1))+(FP$14*INPUT!$S$11/IF(INPUT!$V$11&gt;0,INPUT!$V$11,1))+(FP$15*INPUT!$S$12/IF(INPUT!$V$12&gt;0,INPUT!$V$12,1))+(FP$16*INPUT!$S$13/IF(INPUT!$V$13&gt;0,INPUT!$V$13,1))+(FP$17*INPUT!$S$14/IF(INPUT!$V$14&gt;0,INPUT!$V$14,1))+(FP$18*INPUT!$S$15/IF(INPUT!$V$15&gt;0,INPUT!$V$15,1))+(FP$19*INPUT!$S$16/IF(INPUT!$V$16&gt;0,INPUT!$V$16,1))+(FP$20*INPUT!$S$17/IF(INPUT!$V$17&gt;0,INPUT!$V$17,1))</f>
        <v>0</v>
      </c>
      <c r="FQ32" s="50">
        <f>(FQ$7*INPUT!$S$4/IF(INPUT!$V$4&gt;0,INPUT!$V$4,1))+(FQ$8*INPUT!$S$5/IF(INPUT!$V$5&gt;0,INPUT!$V$5,1))+(FQ$9*INPUT!$S$6/IF(INPUT!$V$6&gt;0,INPUT!$V$6,1))+(FQ$10*INPUT!$S$7/IF(INPUT!$V$7&gt;0,INPUT!$V$7,1))+(FQ$11*INPUT!$S$8/IF(INPUT!$V$8&gt;0,INPUT!$V$8,1))+(FQ$12*INPUT!$S$9/IF(INPUT!$V$9&gt;0,INPUT!$V$9,1))+(FQ$13*INPUT!$S$10/IF(INPUT!$V$10&gt;0,INPUT!$V$10,1))+(FQ$14*INPUT!$S$11/IF(INPUT!$V$11&gt;0,INPUT!$V$11,1))+(FQ$15*INPUT!$S$12/IF(INPUT!$V$12&gt;0,INPUT!$V$12,1))+(FQ$16*INPUT!$S$13/IF(INPUT!$V$13&gt;0,INPUT!$V$13,1))+(FQ$17*INPUT!$S$14/IF(INPUT!$V$14&gt;0,INPUT!$V$14,1))+(FQ$18*INPUT!$S$15/IF(INPUT!$V$15&gt;0,INPUT!$V$15,1))+(FQ$19*INPUT!$S$16/IF(INPUT!$V$16&gt;0,INPUT!$V$16,1))+(FQ$20*INPUT!$S$17/IF(INPUT!$V$17&gt;0,INPUT!$V$17,1))</f>
        <v>0</v>
      </c>
      <c r="FR32" s="50">
        <f>(FR$7*INPUT!$S$4/IF(INPUT!$V$4&gt;0,INPUT!$V$4,1))+(FR$8*INPUT!$S$5/IF(INPUT!$V$5&gt;0,INPUT!$V$5,1))+(FR$9*INPUT!$S$6/IF(INPUT!$V$6&gt;0,INPUT!$V$6,1))+(FR$10*INPUT!$S$7/IF(INPUT!$V$7&gt;0,INPUT!$V$7,1))+(FR$11*INPUT!$S$8/IF(INPUT!$V$8&gt;0,INPUT!$V$8,1))+(FR$12*INPUT!$S$9/IF(INPUT!$V$9&gt;0,INPUT!$V$9,1))+(FR$13*INPUT!$S$10/IF(INPUT!$V$10&gt;0,INPUT!$V$10,1))+(FR$14*INPUT!$S$11/IF(INPUT!$V$11&gt;0,INPUT!$V$11,1))+(FR$15*INPUT!$S$12/IF(INPUT!$V$12&gt;0,INPUT!$V$12,1))+(FR$16*INPUT!$S$13/IF(INPUT!$V$13&gt;0,INPUT!$V$13,1))+(FR$17*INPUT!$S$14/IF(INPUT!$V$14&gt;0,INPUT!$V$14,1))+(FR$18*INPUT!$S$15/IF(INPUT!$V$15&gt;0,INPUT!$V$15,1))+(FR$19*INPUT!$S$16/IF(INPUT!$V$16&gt;0,INPUT!$V$16,1))+(FR$20*INPUT!$S$17/IF(INPUT!$V$17&gt;0,INPUT!$V$17,1))</f>
        <v>0</v>
      </c>
      <c r="FS32" s="50"/>
      <c r="FY32" s="50"/>
      <c r="FZ32" s="50"/>
      <c r="GA32" s="50"/>
      <c r="GB32" s="50">
        <f>(GB$7*INPUT!$S$4/IF(INPUT!$V$4&gt;0,INPUT!$V$4,1))+(GB$8*INPUT!$S$5/IF(INPUT!$V$5&gt;0,INPUT!$V$5,1))+(GB$9*INPUT!$S$6/IF(INPUT!$V$6&gt;0,INPUT!$V$6,1))+(GB$10*INPUT!$S$7/IF(INPUT!$V$7&gt;0,INPUT!$V$7,1))+(GB$11*INPUT!$S$8/IF(INPUT!$V$8&gt;0,INPUT!$V$8,1))+(GB$12*INPUT!$S$9/IF(INPUT!$V$9&gt;0,INPUT!$V$9,1))+(GB$13*INPUT!$S$10/IF(INPUT!$V$10&gt;0,INPUT!$V$10,1))+(GB$14*INPUT!$S$11/IF(INPUT!$V$11&gt;0,INPUT!$V$11,1))+(GB$15*INPUT!$S$12/IF(INPUT!$V$12&gt;0,INPUT!$V$12,1))+(GB$16*INPUT!$S$13/IF(INPUT!$V$13&gt;0,INPUT!$V$13,1))+(GB$17*INPUT!$S$14/IF(INPUT!$V$14&gt;0,INPUT!$V$14,1))+(GB$18*INPUT!$S$15/IF(INPUT!$V$15&gt;0,INPUT!$V$15,1))+(GB$19*INPUT!$S$16/IF(INPUT!$V$16&gt;0,INPUT!$V$16,1))+(GB$20*INPUT!$S$17/IF(INPUT!$V$17&gt;0,INPUT!$V$17,1))</f>
        <v>0</v>
      </c>
      <c r="GC32" s="50">
        <f>(GC$7*INPUT!$S$4/IF(INPUT!$V$4&gt;0,INPUT!$V$4,1))+(GC$8*INPUT!$S$5/IF(INPUT!$V$5&gt;0,INPUT!$V$5,1))+(GC$9*INPUT!$S$6/IF(INPUT!$V$6&gt;0,INPUT!$V$6,1))+(GC$10*INPUT!$S$7/IF(INPUT!$V$7&gt;0,INPUT!$V$7,1))+(GC$11*INPUT!$S$8/IF(INPUT!$V$8&gt;0,INPUT!$V$8,1))+(GC$12*INPUT!$S$9/IF(INPUT!$V$9&gt;0,INPUT!$V$9,1))+(GC$13*INPUT!$S$10/IF(INPUT!$V$10&gt;0,INPUT!$V$10,1))+(GC$14*INPUT!$S$11/IF(INPUT!$V$11&gt;0,INPUT!$V$11,1))+(GC$15*INPUT!$S$12/IF(INPUT!$V$12&gt;0,INPUT!$V$12,1))+(GC$16*INPUT!$S$13/IF(INPUT!$V$13&gt;0,INPUT!$V$13,1))+(GC$17*INPUT!$S$14/IF(INPUT!$V$14&gt;0,INPUT!$V$14,1))+(GC$18*INPUT!$S$15/IF(INPUT!$V$15&gt;0,INPUT!$V$15,1))+(GC$19*INPUT!$S$16/IF(INPUT!$V$16&gt;0,INPUT!$V$16,1))+(GC$20*INPUT!$S$17/IF(INPUT!$V$17&gt;0,INPUT!$V$17,1))</f>
        <v>0</v>
      </c>
      <c r="GD32" s="50">
        <f>(GD$7*INPUT!$S$4/IF(INPUT!$V$4&gt;0,INPUT!$V$4,1))+(GD$8*INPUT!$S$5/IF(INPUT!$V$5&gt;0,INPUT!$V$5,1))+(GD$9*INPUT!$S$6/IF(INPUT!$V$6&gt;0,INPUT!$V$6,1))+(GD$10*INPUT!$S$7/IF(INPUT!$V$7&gt;0,INPUT!$V$7,1))+(GD$11*INPUT!$S$8/IF(INPUT!$V$8&gt;0,INPUT!$V$8,1))+(GD$12*INPUT!$S$9/IF(INPUT!$V$9&gt;0,INPUT!$V$9,1))+(GD$13*INPUT!$S$10/IF(INPUT!$V$10&gt;0,INPUT!$V$10,1))+(GD$14*INPUT!$S$11/IF(INPUT!$V$11&gt;0,INPUT!$V$11,1))+(GD$15*INPUT!$S$12/IF(INPUT!$V$12&gt;0,INPUT!$V$12,1))+(GD$16*INPUT!$S$13/IF(INPUT!$V$13&gt;0,INPUT!$V$13,1))+(GD$17*INPUT!$S$14/IF(INPUT!$V$14&gt;0,INPUT!$V$14,1))+(GD$18*INPUT!$S$15/IF(INPUT!$V$15&gt;0,INPUT!$V$15,1))+(GD$19*INPUT!$S$16/IF(INPUT!$V$16&gt;0,INPUT!$V$16,1))+(GD$20*INPUT!$S$17/IF(INPUT!$V$17&gt;0,INPUT!$V$17,1))</f>
        <v>0</v>
      </c>
      <c r="GE32" s="50">
        <f>(GE$7*INPUT!$S$4/IF(INPUT!$V$4&gt;0,INPUT!$V$4,1))+(GE$8*INPUT!$S$5/IF(INPUT!$V$5&gt;0,INPUT!$V$5,1))+(GE$9*INPUT!$S$6/IF(INPUT!$V$6&gt;0,INPUT!$V$6,1))+(GE$10*INPUT!$S$7/IF(INPUT!$V$7&gt;0,INPUT!$V$7,1))+(GE$11*INPUT!$S$8/IF(INPUT!$V$8&gt;0,INPUT!$V$8,1))+(GE$12*INPUT!$S$9/IF(INPUT!$V$9&gt;0,INPUT!$V$9,1))+(GE$13*INPUT!$S$10/IF(INPUT!$V$10&gt;0,INPUT!$V$10,1))+(GE$14*INPUT!$S$11/IF(INPUT!$V$11&gt;0,INPUT!$V$11,1))+(GE$15*INPUT!$S$12/IF(INPUT!$V$12&gt;0,INPUT!$V$12,1))+(GE$16*INPUT!$S$13/IF(INPUT!$V$13&gt;0,INPUT!$V$13,1))+(GE$17*INPUT!$S$14/IF(INPUT!$V$14&gt;0,INPUT!$V$14,1))+(GE$18*INPUT!$S$15/IF(INPUT!$V$15&gt;0,INPUT!$V$15,1))+(GE$19*INPUT!$S$16/IF(INPUT!$V$16&gt;0,INPUT!$V$16,1))+(GE$20*INPUT!$S$17/IF(INPUT!$V$17&gt;0,INPUT!$V$17,1))</f>
        <v>0</v>
      </c>
      <c r="GF32" s="50">
        <f>(GF$7*INPUT!$S$4/IF(INPUT!$V$4&gt;0,INPUT!$V$4,1))+(GF$8*INPUT!$S$5/IF(INPUT!$V$5&gt;0,INPUT!$V$5,1))+(GF$9*INPUT!$S$6/IF(INPUT!$V$6&gt;0,INPUT!$V$6,1))+(GF$10*INPUT!$S$7/IF(INPUT!$V$7&gt;0,INPUT!$V$7,1))+(GF$11*INPUT!$S$8/IF(INPUT!$V$8&gt;0,INPUT!$V$8,1))+(GF$12*INPUT!$S$9/IF(INPUT!$V$9&gt;0,INPUT!$V$9,1))+(GF$13*INPUT!$S$10/IF(INPUT!$V$10&gt;0,INPUT!$V$10,1))+(GF$14*INPUT!$S$11/IF(INPUT!$V$11&gt;0,INPUT!$V$11,1))+(GF$15*INPUT!$S$12/IF(INPUT!$V$12&gt;0,INPUT!$V$12,1))+(GF$16*INPUT!$S$13/IF(INPUT!$V$13&gt;0,INPUT!$V$13,1))+(GF$17*INPUT!$S$14/IF(INPUT!$V$14&gt;0,INPUT!$V$14,1))+(GF$18*INPUT!$S$15/IF(INPUT!$V$15&gt;0,INPUT!$V$15,1))+(GF$19*INPUT!$S$16/IF(INPUT!$V$16&gt;0,INPUT!$V$16,1))+(GF$20*INPUT!$S$17/IF(INPUT!$V$17&gt;0,INPUT!$V$17,1))</f>
        <v>0</v>
      </c>
      <c r="GG32" s="50">
        <f>(GG$7*INPUT!$S$4/IF(INPUT!$V$4&gt;0,INPUT!$V$4,1))+(GG$8*INPUT!$S$5/IF(INPUT!$V$5&gt;0,INPUT!$V$5,1))+(GG$9*INPUT!$S$6/IF(INPUT!$V$6&gt;0,INPUT!$V$6,1))+(GG$10*INPUT!$S$7/IF(INPUT!$V$7&gt;0,INPUT!$V$7,1))+(GG$11*INPUT!$S$8/IF(INPUT!$V$8&gt;0,INPUT!$V$8,1))+(GG$12*INPUT!$S$9/IF(INPUT!$V$9&gt;0,INPUT!$V$9,1))+(GG$13*INPUT!$S$10/IF(INPUT!$V$10&gt;0,INPUT!$V$10,1))+(GG$14*INPUT!$S$11/IF(INPUT!$V$11&gt;0,INPUT!$V$11,1))+(GG$15*INPUT!$S$12/IF(INPUT!$V$12&gt;0,INPUT!$V$12,1))+(GG$16*INPUT!$S$13/IF(INPUT!$V$13&gt;0,INPUT!$V$13,1))+(GG$17*INPUT!$S$14/IF(INPUT!$V$14&gt;0,INPUT!$V$14,1))+(GG$18*INPUT!$S$15/IF(INPUT!$V$15&gt;0,INPUT!$V$15,1))+(GG$19*INPUT!$S$16/IF(INPUT!$V$16&gt;0,INPUT!$V$16,1))+(GG$20*INPUT!$S$17/IF(INPUT!$V$17&gt;0,INPUT!$V$17,1))</f>
        <v>0</v>
      </c>
      <c r="GH32" s="50"/>
      <c r="GN32" s="50"/>
      <c r="GO32" s="50"/>
      <c r="GP32" s="50"/>
      <c r="GQ32" s="50">
        <f>(GQ$7*INPUT!$S$4/IF(INPUT!$V$4&gt;0,INPUT!$V$4,1))+(GQ$8*INPUT!$S$5/IF(INPUT!$V$5&gt;0,INPUT!$V$5,1))+(GQ$9*INPUT!$S$6/IF(INPUT!$V$6&gt;0,INPUT!$V$6,1))+(GQ$10*INPUT!$S$7/IF(INPUT!$V$7&gt;0,INPUT!$V$7,1))+(GQ$11*INPUT!$S$8/IF(INPUT!$V$8&gt;0,INPUT!$V$8,1))+(GQ$12*INPUT!$S$9/IF(INPUT!$V$9&gt;0,INPUT!$V$9,1))+(GQ$13*INPUT!$S$10/IF(INPUT!$V$10&gt;0,INPUT!$V$10,1))+(GQ$14*INPUT!$S$11/IF(INPUT!$V$11&gt;0,INPUT!$V$11,1))+(GQ$15*INPUT!$S$12/IF(INPUT!$V$12&gt;0,INPUT!$V$12,1))+(GQ$16*INPUT!$S$13/IF(INPUT!$V$13&gt;0,INPUT!$V$13,1))+(GQ$17*INPUT!$S$14/IF(INPUT!$V$14&gt;0,INPUT!$V$14,1))+(GQ$18*INPUT!$S$15/IF(INPUT!$V$15&gt;0,INPUT!$V$15,1))+(GQ$19*INPUT!$S$16/IF(INPUT!$V$16&gt;0,INPUT!$V$16,1))+(GQ$20*INPUT!$S$17/IF(INPUT!$V$17&gt;0,INPUT!$V$17,1))</f>
        <v>0</v>
      </c>
      <c r="GR32" s="50">
        <f>(GR$7*INPUT!$S$4/IF(INPUT!$V$4&gt;0,INPUT!$V$4,1))+(GR$8*INPUT!$S$5/IF(INPUT!$V$5&gt;0,INPUT!$V$5,1))+(GR$9*INPUT!$S$6/IF(INPUT!$V$6&gt;0,INPUT!$V$6,1))+(GR$10*INPUT!$S$7/IF(INPUT!$V$7&gt;0,INPUT!$V$7,1))+(GR$11*INPUT!$S$8/IF(INPUT!$V$8&gt;0,INPUT!$V$8,1))+(GR$12*INPUT!$S$9/IF(INPUT!$V$9&gt;0,INPUT!$V$9,1))+(GR$13*INPUT!$S$10/IF(INPUT!$V$10&gt;0,INPUT!$V$10,1))+(GR$14*INPUT!$S$11/IF(INPUT!$V$11&gt;0,INPUT!$V$11,1))+(GR$15*INPUT!$S$12/IF(INPUT!$V$12&gt;0,INPUT!$V$12,1))+(GR$16*INPUT!$S$13/IF(INPUT!$V$13&gt;0,INPUT!$V$13,1))+(GR$17*INPUT!$S$14/IF(INPUT!$V$14&gt;0,INPUT!$V$14,1))+(GR$18*INPUT!$S$15/IF(INPUT!$V$15&gt;0,INPUT!$V$15,1))+(GR$19*INPUT!$S$16/IF(INPUT!$V$16&gt;0,INPUT!$V$16,1))+(GR$20*INPUT!$S$17/IF(INPUT!$V$17&gt;0,INPUT!$V$17,1))</f>
        <v>0</v>
      </c>
      <c r="GS32" s="50">
        <f>(GS$7*INPUT!$S$4/IF(INPUT!$V$4&gt;0,INPUT!$V$4,1))+(GS$8*INPUT!$S$5/IF(INPUT!$V$5&gt;0,INPUT!$V$5,1))+(GS$9*INPUT!$S$6/IF(INPUT!$V$6&gt;0,INPUT!$V$6,1))+(GS$10*INPUT!$S$7/IF(INPUT!$V$7&gt;0,INPUT!$V$7,1))+(GS$11*INPUT!$S$8/IF(INPUT!$V$8&gt;0,INPUT!$V$8,1))+(GS$12*INPUT!$S$9/IF(INPUT!$V$9&gt;0,INPUT!$V$9,1))+(GS$13*INPUT!$S$10/IF(INPUT!$V$10&gt;0,INPUT!$V$10,1))+(GS$14*INPUT!$S$11/IF(INPUT!$V$11&gt;0,INPUT!$V$11,1))+(GS$15*INPUT!$S$12/IF(INPUT!$V$12&gt;0,INPUT!$V$12,1))+(GS$16*INPUT!$S$13/IF(INPUT!$V$13&gt;0,INPUT!$V$13,1))+(GS$17*INPUT!$S$14/IF(INPUT!$V$14&gt;0,INPUT!$V$14,1))+(GS$18*INPUT!$S$15/IF(INPUT!$V$15&gt;0,INPUT!$V$15,1))+(GS$19*INPUT!$S$16/IF(INPUT!$V$16&gt;0,INPUT!$V$16,1))+(GS$20*INPUT!$S$17/IF(INPUT!$V$17&gt;0,INPUT!$V$17,1))</f>
        <v>0</v>
      </c>
      <c r="GT32" s="50">
        <f>(GT$7*INPUT!$S$4/IF(INPUT!$V$4&gt;0,INPUT!$V$4,1))+(GT$8*INPUT!$S$5/IF(INPUT!$V$5&gt;0,INPUT!$V$5,1))+(GT$9*INPUT!$S$6/IF(INPUT!$V$6&gt;0,INPUT!$V$6,1))+(GT$10*INPUT!$S$7/IF(INPUT!$V$7&gt;0,INPUT!$V$7,1))+(GT$11*INPUT!$S$8/IF(INPUT!$V$8&gt;0,INPUT!$V$8,1))+(GT$12*INPUT!$S$9/IF(INPUT!$V$9&gt;0,INPUT!$V$9,1))+(GT$13*INPUT!$S$10/IF(INPUT!$V$10&gt;0,INPUT!$V$10,1))+(GT$14*INPUT!$S$11/IF(INPUT!$V$11&gt;0,INPUT!$V$11,1))+(GT$15*INPUT!$S$12/IF(INPUT!$V$12&gt;0,INPUT!$V$12,1))+(GT$16*INPUT!$S$13/IF(INPUT!$V$13&gt;0,INPUT!$V$13,1))+(GT$17*INPUT!$S$14/IF(INPUT!$V$14&gt;0,INPUT!$V$14,1))+(GT$18*INPUT!$S$15/IF(INPUT!$V$15&gt;0,INPUT!$V$15,1))+(GT$19*INPUT!$S$16/IF(INPUT!$V$16&gt;0,INPUT!$V$16,1))+(GT$20*INPUT!$S$17/IF(INPUT!$V$17&gt;0,INPUT!$V$17,1))</f>
        <v>0</v>
      </c>
      <c r="GU32" s="50">
        <f>(GU$7*INPUT!$S$4/IF(INPUT!$V$4&gt;0,INPUT!$V$4,1))+(GU$8*INPUT!$S$5/IF(INPUT!$V$5&gt;0,INPUT!$V$5,1))+(GU$9*INPUT!$S$6/IF(INPUT!$V$6&gt;0,INPUT!$V$6,1))+(GU$10*INPUT!$S$7/IF(INPUT!$V$7&gt;0,INPUT!$V$7,1))+(GU$11*INPUT!$S$8/IF(INPUT!$V$8&gt;0,INPUT!$V$8,1))+(GU$12*INPUT!$S$9/IF(INPUT!$V$9&gt;0,INPUT!$V$9,1))+(GU$13*INPUT!$S$10/IF(INPUT!$V$10&gt;0,INPUT!$V$10,1))+(GU$14*INPUT!$S$11/IF(INPUT!$V$11&gt;0,INPUT!$V$11,1))+(GU$15*INPUT!$S$12/IF(INPUT!$V$12&gt;0,INPUT!$V$12,1))+(GU$16*INPUT!$S$13/IF(INPUT!$V$13&gt;0,INPUT!$V$13,1))+(GU$17*INPUT!$S$14/IF(INPUT!$V$14&gt;0,INPUT!$V$14,1))+(GU$18*INPUT!$S$15/IF(INPUT!$V$15&gt;0,INPUT!$V$15,1))+(GU$19*INPUT!$S$16/IF(INPUT!$V$16&gt;0,INPUT!$V$16,1))+(GU$20*INPUT!$S$17/IF(INPUT!$V$17&gt;0,INPUT!$V$17,1))</f>
        <v>0</v>
      </c>
      <c r="GV32" s="50">
        <f>(GV$7*INPUT!$S$4/IF(INPUT!$V$4&gt;0,INPUT!$V$4,1))+(GV$8*INPUT!$S$5/IF(INPUT!$V$5&gt;0,INPUT!$V$5,1))+(GV$9*INPUT!$S$6/IF(INPUT!$V$6&gt;0,INPUT!$V$6,1))+(GV$10*INPUT!$S$7/IF(INPUT!$V$7&gt;0,INPUT!$V$7,1))+(GV$11*INPUT!$S$8/IF(INPUT!$V$8&gt;0,INPUT!$V$8,1))+(GV$12*INPUT!$S$9/IF(INPUT!$V$9&gt;0,INPUT!$V$9,1))+(GV$13*INPUT!$S$10/IF(INPUT!$V$10&gt;0,INPUT!$V$10,1))+(GV$14*INPUT!$S$11/IF(INPUT!$V$11&gt;0,INPUT!$V$11,1))+(GV$15*INPUT!$S$12/IF(INPUT!$V$12&gt;0,INPUT!$V$12,1))+(GV$16*INPUT!$S$13/IF(INPUT!$V$13&gt;0,INPUT!$V$13,1))+(GV$17*INPUT!$S$14/IF(INPUT!$V$14&gt;0,INPUT!$V$14,1))+(GV$18*INPUT!$S$15/IF(INPUT!$V$15&gt;0,INPUT!$V$15,1))+(GV$19*INPUT!$S$16/IF(INPUT!$V$16&gt;0,INPUT!$V$16,1))+(GV$20*INPUT!$S$17/IF(INPUT!$V$17&gt;0,INPUT!$V$17,1))</f>
        <v>0</v>
      </c>
      <c r="GW32" s="50"/>
      <c r="HC32" s="50"/>
      <c r="HD32" s="50"/>
      <c r="HE32" s="50"/>
      <c r="HF32" s="50">
        <f>(HF$7*INPUT!$S$4/IF(INPUT!$V$4&gt;0,INPUT!$V$4,1))+(HF$8*INPUT!$S$5/IF(INPUT!$V$5&gt;0,INPUT!$V$5,1))+(HF$9*INPUT!$S$6/IF(INPUT!$V$6&gt;0,INPUT!$V$6,1))+(HF$10*INPUT!$S$7/IF(INPUT!$V$7&gt;0,INPUT!$V$7,1))+(HF$11*INPUT!$S$8/IF(INPUT!$V$8&gt;0,INPUT!$V$8,1))+(HF$12*INPUT!$S$9/IF(INPUT!$V$9&gt;0,INPUT!$V$9,1))+(HF$13*INPUT!$S$10/IF(INPUT!$V$10&gt;0,INPUT!$V$10,1))+(HF$14*INPUT!$S$11/IF(INPUT!$V$11&gt;0,INPUT!$V$11,1))+(HF$15*INPUT!$S$12/IF(INPUT!$V$12&gt;0,INPUT!$V$12,1))+(HF$16*INPUT!$S$13/IF(INPUT!$V$13&gt;0,INPUT!$V$13,1))+(HF$17*INPUT!$S$14/IF(INPUT!$V$14&gt;0,INPUT!$V$14,1))+(HF$18*INPUT!$S$15/IF(INPUT!$V$15&gt;0,INPUT!$V$15,1))+(HF$19*INPUT!$S$16/IF(INPUT!$V$16&gt;0,INPUT!$V$16,1))+(HF$20*INPUT!$S$17/IF(INPUT!$V$17&gt;0,INPUT!$V$17,1))</f>
        <v>0</v>
      </c>
      <c r="HG32" s="50">
        <f>(HG$7*INPUT!$S$4/IF(INPUT!$V$4&gt;0,INPUT!$V$4,1))+(HG$8*INPUT!$S$5/IF(INPUT!$V$5&gt;0,INPUT!$V$5,1))+(HG$9*INPUT!$S$6/IF(INPUT!$V$6&gt;0,INPUT!$V$6,1))+(HG$10*INPUT!$S$7/IF(INPUT!$V$7&gt;0,INPUT!$V$7,1))+(HG$11*INPUT!$S$8/IF(INPUT!$V$8&gt;0,INPUT!$V$8,1))+(HG$12*INPUT!$S$9/IF(INPUT!$V$9&gt;0,INPUT!$V$9,1))+(HG$13*INPUT!$S$10/IF(INPUT!$V$10&gt;0,INPUT!$V$10,1))+(HG$14*INPUT!$S$11/IF(INPUT!$V$11&gt;0,INPUT!$V$11,1))+(HG$15*INPUT!$S$12/IF(INPUT!$V$12&gt;0,INPUT!$V$12,1))+(HG$16*INPUT!$S$13/IF(INPUT!$V$13&gt;0,INPUT!$V$13,1))+(HG$17*INPUT!$S$14/IF(INPUT!$V$14&gt;0,INPUT!$V$14,1))+(HG$18*INPUT!$S$15/IF(INPUT!$V$15&gt;0,INPUT!$V$15,1))+(HG$19*INPUT!$S$16/IF(INPUT!$V$16&gt;0,INPUT!$V$16,1))+(HG$20*INPUT!$S$17/IF(INPUT!$V$17&gt;0,INPUT!$V$17,1))</f>
        <v>0</v>
      </c>
      <c r="HH32" s="50">
        <f>(HH$7*INPUT!$S$4/IF(INPUT!$V$4&gt;0,INPUT!$V$4,1))+(HH$8*INPUT!$S$5/IF(INPUT!$V$5&gt;0,INPUT!$V$5,1))+(HH$9*INPUT!$S$6/IF(INPUT!$V$6&gt;0,INPUT!$V$6,1))+(HH$10*INPUT!$S$7/IF(INPUT!$V$7&gt;0,INPUT!$V$7,1))+(HH$11*INPUT!$S$8/IF(INPUT!$V$8&gt;0,INPUT!$V$8,1))+(HH$12*INPUT!$S$9/IF(INPUT!$V$9&gt;0,INPUT!$V$9,1))+(HH$13*INPUT!$S$10/IF(INPUT!$V$10&gt;0,INPUT!$V$10,1))+(HH$14*INPUT!$S$11/IF(INPUT!$V$11&gt;0,INPUT!$V$11,1))+(HH$15*INPUT!$S$12/IF(INPUT!$V$12&gt;0,INPUT!$V$12,1))+(HH$16*INPUT!$S$13/IF(INPUT!$V$13&gt;0,INPUT!$V$13,1))+(HH$17*INPUT!$S$14/IF(INPUT!$V$14&gt;0,INPUT!$V$14,1))+(HH$18*INPUT!$S$15/IF(INPUT!$V$15&gt;0,INPUT!$V$15,1))+(HH$19*INPUT!$S$16/IF(INPUT!$V$16&gt;0,INPUT!$V$16,1))+(HH$20*INPUT!$S$17/IF(INPUT!$V$17&gt;0,INPUT!$V$17,1))</f>
        <v>0</v>
      </c>
      <c r="HI32" s="50">
        <f>(HI$7*INPUT!$S$4/IF(INPUT!$V$4&gt;0,INPUT!$V$4,1))+(HI$8*INPUT!$S$5/IF(INPUT!$V$5&gt;0,INPUT!$V$5,1))+(HI$9*INPUT!$S$6/IF(INPUT!$V$6&gt;0,INPUT!$V$6,1))+(HI$10*INPUT!$S$7/IF(INPUT!$V$7&gt;0,INPUT!$V$7,1))+(HI$11*INPUT!$S$8/IF(INPUT!$V$8&gt;0,INPUT!$V$8,1))+(HI$12*INPUT!$S$9/IF(INPUT!$V$9&gt;0,INPUT!$V$9,1))+(HI$13*INPUT!$S$10/IF(INPUT!$V$10&gt;0,INPUT!$V$10,1))+(HI$14*INPUT!$S$11/IF(INPUT!$V$11&gt;0,INPUT!$V$11,1))+(HI$15*INPUT!$S$12/IF(INPUT!$V$12&gt;0,INPUT!$V$12,1))+(HI$16*INPUT!$S$13/IF(INPUT!$V$13&gt;0,INPUT!$V$13,1))+(HI$17*INPUT!$S$14/IF(INPUT!$V$14&gt;0,INPUT!$V$14,1))+(HI$18*INPUT!$S$15/IF(INPUT!$V$15&gt;0,INPUT!$V$15,1))+(HI$19*INPUT!$S$16/IF(INPUT!$V$16&gt;0,INPUT!$V$16,1))+(HI$20*INPUT!$S$17/IF(INPUT!$V$17&gt;0,INPUT!$V$17,1))</f>
        <v>0</v>
      </c>
      <c r="HJ32" s="50">
        <f>(HJ$7*INPUT!$S$4/IF(INPUT!$V$4&gt;0,INPUT!$V$4,1))+(HJ$8*INPUT!$S$5/IF(INPUT!$V$5&gt;0,INPUT!$V$5,1))+(HJ$9*INPUT!$S$6/IF(INPUT!$V$6&gt;0,INPUT!$V$6,1))+(HJ$10*INPUT!$S$7/IF(INPUT!$V$7&gt;0,INPUT!$V$7,1))+(HJ$11*INPUT!$S$8/IF(INPUT!$V$8&gt;0,INPUT!$V$8,1))+(HJ$12*INPUT!$S$9/IF(INPUT!$V$9&gt;0,INPUT!$V$9,1))+(HJ$13*INPUT!$S$10/IF(INPUT!$V$10&gt;0,INPUT!$V$10,1))+(HJ$14*INPUT!$S$11/IF(INPUT!$V$11&gt;0,INPUT!$V$11,1))+(HJ$15*INPUT!$S$12/IF(INPUT!$V$12&gt;0,INPUT!$V$12,1))+(HJ$16*INPUT!$S$13/IF(INPUT!$V$13&gt;0,INPUT!$V$13,1))+(HJ$17*INPUT!$S$14/IF(INPUT!$V$14&gt;0,INPUT!$V$14,1))+(HJ$18*INPUT!$S$15/IF(INPUT!$V$15&gt;0,INPUT!$V$15,1))+(HJ$19*INPUT!$S$16/IF(INPUT!$V$16&gt;0,INPUT!$V$16,1))+(HJ$20*INPUT!$S$17/IF(INPUT!$V$17&gt;0,INPUT!$V$17,1))</f>
        <v>0</v>
      </c>
      <c r="HK32" s="50">
        <f>(HK$7*INPUT!$S$4/IF(INPUT!$V$4&gt;0,INPUT!$V$4,1))+(HK$8*INPUT!$S$5/IF(INPUT!$V$5&gt;0,INPUT!$V$5,1))+(HK$9*INPUT!$S$6/IF(INPUT!$V$6&gt;0,INPUT!$V$6,1))+(HK$10*INPUT!$S$7/IF(INPUT!$V$7&gt;0,INPUT!$V$7,1))+(HK$11*INPUT!$S$8/IF(INPUT!$V$8&gt;0,INPUT!$V$8,1))+(HK$12*INPUT!$S$9/IF(INPUT!$V$9&gt;0,INPUT!$V$9,1))+(HK$13*INPUT!$S$10/IF(INPUT!$V$10&gt;0,INPUT!$V$10,1))+(HK$14*INPUT!$S$11/IF(INPUT!$V$11&gt;0,INPUT!$V$11,1))+(HK$15*INPUT!$S$12/IF(INPUT!$V$12&gt;0,INPUT!$V$12,1))+(HK$16*INPUT!$S$13/IF(INPUT!$V$13&gt;0,INPUT!$V$13,1))+(HK$17*INPUT!$S$14/IF(INPUT!$V$14&gt;0,INPUT!$V$14,1))+(HK$18*INPUT!$S$15/IF(INPUT!$V$15&gt;0,INPUT!$V$15,1))+(HK$19*INPUT!$S$16/IF(INPUT!$V$16&gt;0,INPUT!$V$16,1))+(HK$20*INPUT!$S$17/IF(INPUT!$V$17&gt;0,INPUT!$V$17,1))</f>
        <v>0</v>
      </c>
      <c r="HL32" s="50"/>
      <c r="HR32" s="50"/>
      <c r="HS32" s="50"/>
      <c r="HT32" s="50"/>
      <c r="HU32" s="50">
        <f>(HU$7*INPUT!$S$4/IF(INPUT!$V$4&gt;0,INPUT!$V$4,1))+(HU$8*INPUT!$S$5/IF(INPUT!$V$5&gt;0,INPUT!$V$5,1))+(HU$9*INPUT!$S$6/IF(INPUT!$V$6&gt;0,INPUT!$V$6,1))+(HU$10*INPUT!$S$7/IF(INPUT!$V$7&gt;0,INPUT!$V$7,1))+(HU$11*INPUT!$S$8/IF(INPUT!$V$8&gt;0,INPUT!$V$8,1))+(HU$12*INPUT!$S$9/IF(INPUT!$V$9&gt;0,INPUT!$V$9,1))+(HU$13*INPUT!$S$10/IF(INPUT!$V$10&gt;0,INPUT!$V$10,1))+(HU$14*INPUT!$S$11/IF(INPUT!$V$11&gt;0,INPUT!$V$11,1))+(HU$15*INPUT!$S$12/IF(INPUT!$V$12&gt;0,INPUT!$V$12,1))+(HU$16*INPUT!$S$13/IF(INPUT!$V$13&gt;0,INPUT!$V$13,1))+(HU$17*INPUT!$S$14/IF(INPUT!$V$14&gt;0,INPUT!$V$14,1))+(HU$18*INPUT!$S$15/IF(INPUT!$V$15&gt;0,INPUT!$V$15,1))+(HU$19*INPUT!$S$16/IF(INPUT!$V$16&gt;0,INPUT!$V$16,1))+(HU$20*INPUT!$S$17/IF(INPUT!$V$17&gt;0,INPUT!$V$17,1))</f>
        <v>0</v>
      </c>
      <c r="HV32" s="50">
        <f>(HV$7*INPUT!$S$4/IF(INPUT!$V$4&gt;0,INPUT!$V$4,1))+(HV$8*INPUT!$S$5/IF(INPUT!$V$5&gt;0,INPUT!$V$5,1))+(HV$9*INPUT!$S$6/IF(INPUT!$V$6&gt;0,INPUT!$V$6,1))+(HV$10*INPUT!$S$7/IF(INPUT!$V$7&gt;0,INPUT!$V$7,1))+(HV$11*INPUT!$S$8/IF(INPUT!$V$8&gt;0,INPUT!$V$8,1))+(HV$12*INPUT!$S$9/IF(INPUT!$V$9&gt;0,INPUT!$V$9,1))+(HV$13*INPUT!$S$10/IF(INPUT!$V$10&gt;0,INPUT!$V$10,1))+(HV$14*INPUT!$S$11/IF(INPUT!$V$11&gt;0,INPUT!$V$11,1))+(HV$15*INPUT!$S$12/IF(INPUT!$V$12&gt;0,INPUT!$V$12,1))+(HV$16*INPUT!$S$13/IF(INPUT!$V$13&gt;0,INPUT!$V$13,1))+(HV$17*INPUT!$S$14/IF(INPUT!$V$14&gt;0,INPUT!$V$14,1))+(HV$18*INPUT!$S$15/IF(INPUT!$V$15&gt;0,INPUT!$V$15,1))+(HV$19*INPUT!$S$16/IF(INPUT!$V$16&gt;0,INPUT!$V$16,1))+(HV$20*INPUT!$S$17/IF(INPUT!$V$17&gt;0,INPUT!$V$17,1))</f>
        <v>0</v>
      </c>
      <c r="HW32" s="50">
        <f>(HW$7*INPUT!$S$4/IF(INPUT!$V$4&gt;0,INPUT!$V$4,1))+(HW$8*INPUT!$S$5/IF(INPUT!$V$5&gt;0,INPUT!$V$5,1))+(HW$9*INPUT!$S$6/IF(INPUT!$V$6&gt;0,INPUT!$V$6,1))+(HW$10*INPUT!$S$7/IF(INPUT!$V$7&gt;0,INPUT!$V$7,1))+(HW$11*INPUT!$S$8/IF(INPUT!$V$8&gt;0,INPUT!$V$8,1))+(HW$12*INPUT!$S$9/IF(INPUT!$V$9&gt;0,INPUT!$V$9,1))+(HW$13*INPUT!$S$10/IF(INPUT!$V$10&gt;0,INPUT!$V$10,1))+(HW$14*INPUT!$S$11/IF(INPUT!$V$11&gt;0,INPUT!$V$11,1))+(HW$15*INPUT!$S$12/IF(INPUT!$V$12&gt;0,INPUT!$V$12,1))+(HW$16*INPUT!$S$13/IF(INPUT!$V$13&gt;0,INPUT!$V$13,1))+(HW$17*INPUT!$S$14/IF(INPUT!$V$14&gt;0,INPUT!$V$14,1))+(HW$18*INPUT!$S$15/IF(INPUT!$V$15&gt;0,INPUT!$V$15,1))+(HW$19*INPUT!$S$16/IF(INPUT!$V$16&gt;0,INPUT!$V$16,1))+(HW$20*INPUT!$S$17/IF(INPUT!$V$17&gt;0,INPUT!$V$17,1))</f>
        <v>0</v>
      </c>
      <c r="HX32" s="50">
        <f>(HX$7*INPUT!$S$4/IF(INPUT!$V$4&gt;0,INPUT!$V$4,1))+(HX$8*INPUT!$S$5/IF(INPUT!$V$5&gt;0,INPUT!$V$5,1))+(HX$9*INPUT!$S$6/IF(INPUT!$V$6&gt;0,INPUT!$V$6,1))+(HX$10*INPUT!$S$7/IF(INPUT!$V$7&gt;0,INPUT!$V$7,1))+(HX$11*INPUT!$S$8/IF(INPUT!$V$8&gt;0,INPUT!$V$8,1))+(HX$12*INPUT!$S$9/IF(INPUT!$V$9&gt;0,INPUT!$V$9,1))+(HX$13*INPUT!$S$10/IF(INPUT!$V$10&gt;0,INPUT!$V$10,1))+(HX$14*INPUT!$S$11/IF(INPUT!$V$11&gt;0,INPUT!$V$11,1))+(HX$15*INPUT!$S$12/IF(INPUT!$V$12&gt;0,INPUT!$V$12,1))+(HX$16*INPUT!$S$13/IF(INPUT!$V$13&gt;0,INPUT!$V$13,1))+(HX$17*INPUT!$S$14/IF(INPUT!$V$14&gt;0,INPUT!$V$14,1))+(HX$18*INPUT!$S$15/IF(INPUT!$V$15&gt;0,INPUT!$V$15,1))+(HX$19*INPUT!$S$16/IF(INPUT!$V$16&gt;0,INPUT!$V$16,1))+(HX$20*INPUT!$S$17/IF(INPUT!$V$17&gt;0,INPUT!$V$17,1))</f>
        <v>0</v>
      </c>
      <c r="HY32" s="50">
        <f>(HY$7*INPUT!$S$4/IF(INPUT!$V$4&gt;0,INPUT!$V$4,1))+(HY$8*INPUT!$S$5/IF(INPUT!$V$5&gt;0,INPUT!$V$5,1))+(HY$9*INPUT!$S$6/IF(INPUT!$V$6&gt;0,INPUT!$V$6,1))+(HY$10*INPUT!$S$7/IF(INPUT!$V$7&gt;0,INPUT!$V$7,1))+(HY$11*INPUT!$S$8/IF(INPUT!$V$8&gt;0,INPUT!$V$8,1))+(HY$12*INPUT!$S$9/IF(INPUT!$V$9&gt;0,INPUT!$V$9,1))+(HY$13*INPUT!$S$10/IF(INPUT!$V$10&gt;0,INPUT!$V$10,1))+(HY$14*INPUT!$S$11/IF(INPUT!$V$11&gt;0,INPUT!$V$11,1))+(HY$15*INPUT!$S$12/IF(INPUT!$V$12&gt;0,INPUT!$V$12,1))+(HY$16*INPUT!$S$13/IF(INPUT!$V$13&gt;0,INPUT!$V$13,1))+(HY$17*INPUT!$S$14/IF(INPUT!$V$14&gt;0,INPUT!$V$14,1))+(HY$18*INPUT!$S$15/IF(INPUT!$V$15&gt;0,INPUT!$V$15,1))+(HY$19*INPUT!$S$16/IF(INPUT!$V$16&gt;0,INPUT!$V$16,1))+(HY$20*INPUT!$S$17/IF(INPUT!$V$17&gt;0,INPUT!$V$17,1))</f>
        <v>0</v>
      </c>
      <c r="HZ32" s="50">
        <f>(HZ$7*INPUT!$S$4/IF(INPUT!$V$4&gt;0,INPUT!$V$4,1))+(HZ$8*INPUT!$S$5/IF(INPUT!$V$5&gt;0,INPUT!$V$5,1))+(HZ$9*INPUT!$S$6/IF(INPUT!$V$6&gt;0,INPUT!$V$6,1))+(HZ$10*INPUT!$S$7/IF(INPUT!$V$7&gt;0,INPUT!$V$7,1))+(HZ$11*INPUT!$S$8/IF(INPUT!$V$8&gt;0,INPUT!$V$8,1))+(HZ$12*INPUT!$S$9/IF(INPUT!$V$9&gt;0,INPUT!$V$9,1))+(HZ$13*INPUT!$S$10/IF(INPUT!$V$10&gt;0,INPUT!$V$10,1))+(HZ$14*INPUT!$S$11/IF(INPUT!$V$11&gt;0,INPUT!$V$11,1))+(HZ$15*INPUT!$S$12/IF(INPUT!$V$12&gt;0,INPUT!$V$12,1))+(HZ$16*INPUT!$S$13/IF(INPUT!$V$13&gt;0,INPUT!$V$13,1))+(HZ$17*INPUT!$S$14/IF(INPUT!$V$14&gt;0,INPUT!$V$14,1))+(HZ$18*INPUT!$S$15/IF(INPUT!$V$15&gt;0,INPUT!$V$15,1))+(HZ$19*INPUT!$S$16/IF(INPUT!$V$16&gt;0,INPUT!$V$16,1))+(HZ$20*INPUT!$S$17/IF(INPUT!$V$17&gt;0,INPUT!$V$17,1))</f>
        <v>0</v>
      </c>
      <c r="IA32" s="50"/>
      <c r="IG32" s="50"/>
      <c r="IH32" s="50"/>
      <c r="II32" s="50"/>
      <c r="IJ32" s="50">
        <f>(IJ$7*INPUT!$S$4/IF(INPUT!$V$4&gt;0,INPUT!$V$4,1))+(IJ$8*INPUT!$S$5/IF(INPUT!$V$5&gt;0,INPUT!$V$5,1))+(IJ$9*INPUT!$S$6/IF(INPUT!$V$6&gt;0,INPUT!$V$6,1))+(IJ$10*INPUT!$S$7/IF(INPUT!$V$7&gt;0,INPUT!$V$7,1))+(IJ$11*INPUT!$S$8/IF(INPUT!$V$8&gt;0,INPUT!$V$8,1))+(IJ$12*INPUT!$S$9/IF(INPUT!$V$9&gt;0,INPUT!$V$9,1))+(IJ$13*INPUT!$S$10/IF(INPUT!$V$10&gt;0,INPUT!$V$10,1))+(IJ$14*INPUT!$S$11/IF(INPUT!$V$11&gt;0,INPUT!$V$11,1))+(IJ$15*INPUT!$S$12/IF(INPUT!$V$12&gt;0,INPUT!$V$12,1))+(IJ$16*INPUT!$S$13/IF(INPUT!$V$13&gt;0,INPUT!$V$13,1))+(IJ$17*INPUT!$S$14/IF(INPUT!$V$14&gt;0,INPUT!$V$14,1))+(IJ$18*INPUT!$S$15/IF(INPUT!$V$15&gt;0,INPUT!$V$15,1))+(IJ$19*INPUT!$S$16/IF(INPUT!$V$16&gt;0,INPUT!$V$16,1))+(IJ$20*INPUT!$S$17/IF(INPUT!$V$17&gt;0,INPUT!$V$17,1))</f>
        <v>0</v>
      </c>
      <c r="IK32" s="50">
        <f>(IK$7*INPUT!$S$4/IF(INPUT!$V$4&gt;0,INPUT!$V$4,1))+(IK$8*INPUT!$S$5/IF(INPUT!$V$5&gt;0,INPUT!$V$5,1))+(IK$9*INPUT!$S$6/IF(INPUT!$V$6&gt;0,INPUT!$V$6,1))+(IK$10*INPUT!$S$7/IF(INPUT!$V$7&gt;0,INPUT!$V$7,1))+(IK$11*INPUT!$S$8/IF(INPUT!$V$8&gt;0,INPUT!$V$8,1))+(IK$12*INPUT!$S$9/IF(INPUT!$V$9&gt;0,INPUT!$V$9,1))+(IK$13*INPUT!$S$10/IF(INPUT!$V$10&gt;0,INPUT!$V$10,1))+(IK$14*INPUT!$S$11/IF(INPUT!$V$11&gt;0,INPUT!$V$11,1))+(IK$15*INPUT!$S$12/IF(INPUT!$V$12&gt;0,INPUT!$V$12,1))+(IK$16*INPUT!$S$13/IF(INPUT!$V$13&gt;0,INPUT!$V$13,1))+(IK$17*INPUT!$S$14/IF(INPUT!$V$14&gt;0,INPUT!$V$14,1))+(IK$18*INPUT!$S$15/IF(INPUT!$V$15&gt;0,INPUT!$V$15,1))+(IK$19*INPUT!$S$16/IF(INPUT!$V$16&gt;0,INPUT!$V$16,1))+(IK$20*INPUT!$S$17/IF(INPUT!$V$17&gt;0,INPUT!$V$17,1))</f>
        <v>0</v>
      </c>
      <c r="IL32" s="50">
        <f>(IL$7*INPUT!$S$4/IF(INPUT!$V$4&gt;0,INPUT!$V$4,1))+(IL$8*INPUT!$S$5/IF(INPUT!$V$5&gt;0,INPUT!$V$5,1))+(IL$9*INPUT!$S$6/IF(INPUT!$V$6&gt;0,INPUT!$V$6,1))+(IL$10*INPUT!$S$7/IF(INPUT!$V$7&gt;0,INPUT!$V$7,1))+(IL$11*INPUT!$S$8/IF(INPUT!$V$8&gt;0,INPUT!$V$8,1))+(IL$12*INPUT!$S$9/IF(INPUT!$V$9&gt;0,INPUT!$V$9,1))+(IL$13*INPUT!$S$10/IF(INPUT!$V$10&gt;0,INPUT!$V$10,1))+(IL$14*INPUT!$S$11/IF(INPUT!$V$11&gt;0,INPUT!$V$11,1))+(IL$15*INPUT!$S$12/IF(INPUT!$V$12&gt;0,INPUT!$V$12,1))+(IL$16*INPUT!$S$13/IF(INPUT!$V$13&gt;0,INPUT!$V$13,1))+(IL$17*INPUT!$S$14/IF(INPUT!$V$14&gt;0,INPUT!$V$14,1))+(IL$18*INPUT!$S$15/IF(INPUT!$V$15&gt;0,INPUT!$V$15,1))+(IL$19*INPUT!$S$16/IF(INPUT!$V$16&gt;0,INPUT!$V$16,1))+(IL$20*INPUT!$S$17/IF(INPUT!$V$17&gt;0,INPUT!$V$17,1))</f>
        <v>0</v>
      </c>
      <c r="IM32" s="50">
        <f>(IM$7*INPUT!$S$4/IF(INPUT!$V$4&gt;0,INPUT!$V$4,1))+(IM$8*INPUT!$S$5/IF(INPUT!$V$5&gt;0,INPUT!$V$5,1))+(IM$9*INPUT!$S$6/IF(INPUT!$V$6&gt;0,INPUT!$V$6,1))+(IM$10*INPUT!$S$7/IF(INPUT!$V$7&gt;0,INPUT!$V$7,1))+(IM$11*INPUT!$S$8/IF(INPUT!$V$8&gt;0,INPUT!$V$8,1))+(IM$12*INPUT!$S$9/IF(INPUT!$V$9&gt;0,INPUT!$V$9,1))+(IM$13*INPUT!$S$10/IF(INPUT!$V$10&gt;0,INPUT!$V$10,1))+(IM$14*INPUT!$S$11/IF(INPUT!$V$11&gt;0,INPUT!$V$11,1))+(IM$15*INPUT!$S$12/IF(INPUT!$V$12&gt;0,INPUT!$V$12,1))+(IM$16*INPUT!$S$13/IF(INPUT!$V$13&gt;0,INPUT!$V$13,1))+(IM$17*INPUT!$S$14/IF(INPUT!$V$14&gt;0,INPUT!$V$14,1))+(IM$18*INPUT!$S$15/IF(INPUT!$V$15&gt;0,INPUT!$V$15,1))+(IM$19*INPUT!$S$16/IF(INPUT!$V$16&gt;0,INPUT!$V$16,1))+(IM$20*INPUT!$S$17/IF(INPUT!$V$17&gt;0,INPUT!$V$17,1))</f>
        <v>0</v>
      </c>
      <c r="IN32" s="50">
        <f>(IN$7*INPUT!$S$4/IF(INPUT!$V$4&gt;0,INPUT!$V$4,1))+(IN$8*INPUT!$S$5/IF(INPUT!$V$5&gt;0,INPUT!$V$5,1))+(IN$9*INPUT!$S$6/IF(INPUT!$V$6&gt;0,INPUT!$V$6,1))+(IN$10*INPUT!$S$7/IF(INPUT!$V$7&gt;0,INPUT!$V$7,1))+(IN$11*INPUT!$S$8/IF(INPUT!$V$8&gt;0,INPUT!$V$8,1))+(IN$12*INPUT!$S$9/IF(INPUT!$V$9&gt;0,INPUT!$V$9,1))+(IN$13*INPUT!$S$10/IF(INPUT!$V$10&gt;0,INPUT!$V$10,1))+(IN$14*INPUT!$S$11/IF(INPUT!$V$11&gt;0,INPUT!$V$11,1))+(IN$15*INPUT!$S$12/IF(INPUT!$V$12&gt;0,INPUT!$V$12,1))+(IN$16*INPUT!$S$13/IF(INPUT!$V$13&gt;0,INPUT!$V$13,1))+(IN$17*INPUT!$S$14/IF(INPUT!$V$14&gt;0,INPUT!$V$14,1))+(IN$18*INPUT!$S$15/IF(INPUT!$V$15&gt;0,INPUT!$V$15,1))+(IN$19*INPUT!$S$16/IF(INPUT!$V$16&gt;0,INPUT!$V$16,1))+(IN$20*INPUT!$S$17/IF(INPUT!$V$17&gt;0,INPUT!$V$17,1))</f>
        <v>0</v>
      </c>
      <c r="IO32" s="50">
        <f>(IO$7*INPUT!$S$4/IF(INPUT!$V$4&gt;0,INPUT!$V$4,1))+(IO$8*INPUT!$S$5/IF(INPUT!$V$5&gt;0,INPUT!$V$5,1))+(IO$9*INPUT!$S$6/IF(INPUT!$V$6&gt;0,INPUT!$V$6,1))+(IO$10*INPUT!$S$7/IF(INPUT!$V$7&gt;0,INPUT!$V$7,1))+(IO$11*INPUT!$S$8/IF(INPUT!$V$8&gt;0,INPUT!$V$8,1))+(IO$12*INPUT!$S$9/IF(INPUT!$V$9&gt;0,INPUT!$V$9,1))+(IO$13*INPUT!$S$10/IF(INPUT!$V$10&gt;0,INPUT!$V$10,1))+(IO$14*INPUT!$S$11/IF(INPUT!$V$11&gt;0,INPUT!$V$11,1))+(IO$15*INPUT!$S$12/IF(INPUT!$V$12&gt;0,INPUT!$V$12,1))+(IO$16*INPUT!$S$13/IF(INPUT!$V$13&gt;0,INPUT!$V$13,1))+(IO$17*INPUT!$S$14/IF(INPUT!$V$14&gt;0,INPUT!$V$14,1))+(IO$18*INPUT!$S$15/IF(INPUT!$V$15&gt;0,INPUT!$V$15,1))+(IO$19*INPUT!$S$16/IF(INPUT!$V$16&gt;0,INPUT!$V$16,1))+(IO$20*INPUT!$S$17/IF(INPUT!$V$17&gt;0,INPUT!$V$17,1))</f>
        <v>0</v>
      </c>
      <c r="IP32" s="50"/>
    </row>
    <row r="33" spans="1:250" s="87" customFormat="1" ht="9.75" customHeight="1">
      <c r="A33" s="50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P33" s="50"/>
      <c r="Q33" s="50"/>
      <c r="R33" s="50"/>
      <c r="S33" s="50"/>
      <c r="T33" s="50"/>
      <c r="U33" s="50"/>
      <c r="V33" s="50"/>
      <c r="W33" s="50"/>
      <c r="X33" s="50"/>
      <c r="Y33" s="50"/>
      <c r="AE33" s="50"/>
      <c r="AF33" s="50"/>
      <c r="AG33" s="50"/>
      <c r="AH33" s="50">
        <f>(AH$21*INPUT!$S$18/IF(INPUT!$V$18&gt;0,INPUT!$V$18,1))+(AH$22*INPUT!$S$19/IF(INPUT!$V$19&gt;0,INPUT!$V$19,1))+(AH$23*INPUT!$S$20/IF(INPUT!$V$20&gt;0,INPUT!$V$20,1))+(AH$24*INPUT!$S$21/IF(INPUT!$V$21&gt;0,INPUT!$V$21,1))+(AH$25*INPUT!$S$22/IF(INPUT!$V$22&gt;0,INPUT!$V$22,1))+(AH$26*INPUT!$S$23/IF(INPUT!$V$23&gt;0,INPUT!$V$23,1))</f>
        <v>0</v>
      </c>
      <c r="AI33" s="50">
        <f>(AI$21*INPUT!$S$18/IF(INPUT!$V$18&gt;0,INPUT!$V$18,1))+(AI$22*INPUT!$S$19/IF(INPUT!$V$19&gt;0,INPUT!$V$19,1))+(AI$23*INPUT!$S$20/IF(INPUT!$V$20&gt;0,INPUT!$V$20,1))+(AI$24*INPUT!$S$21/IF(INPUT!$V$21&gt;0,INPUT!$V$21,1))+(AI$25*INPUT!$S$22/IF(INPUT!$V$22&gt;0,INPUT!$V$22,1))+(AI$26*INPUT!$S$23/IF(INPUT!$V$23&gt;0,INPUT!$V$23,1))</f>
        <v>0</v>
      </c>
      <c r="AJ33" s="50">
        <f>(AJ$21*INPUT!$S$18/IF(INPUT!$V$18&gt;0,INPUT!$V$18,1))+(AJ$22*INPUT!$S$19/IF(INPUT!$V$19&gt;0,INPUT!$V$19,1))+(AJ$23*INPUT!$S$20/IF(INPUT!$V$20&gt;0,INPUT!$V$20,1))+(AJ$24*INPUT!$S$21/IF(INPUT!$V$21&gt;0,INPUT!$V$21,1))+(AJ$25*INPUT!$S$22/IF(INPUT!$V$22&gt;0,INPUT!$V$22,1))+(AJ$26*INPUT!$S$23/IF(INPUT!$V$23&gt;0,INPUT!$V$23,1))</f>
        <v>0</v>
      </c>
      <c r="AK33" s="50">
        <f>(AK$21*INPUT!$S$18/IF(INPUT!$V$18&gt;0,INPUT!$V$18,1))+(AK$22*INPUT!$S$19/IF(INPUT!$V$19&gt;0,INPUT!$V$19,1))+(AK$23*INPUT!$S$20/IF(INPUT!$V$20&gt;0,INPUT!$V$20,1))+(AK$24*INPUT!$S$21/IF(INPUT!$V$21&gt;0,INPUT!$V$21,1))+(AK$25*INPUT!$S$22/IF(INPUT!$V$22&gt;0,INPUT!$V$22,1))+(AK$26*INPUT!$S$23/IF(INPUT!$V$23&gt;0,INPUT!$V$23,1))</f>
        <v>0</v>
      </c>
      <c r="AL33" s="50">
        <f>(AL$21*INPUT!$S$18/IF(INPUT!$V$18&gt;0,INPUT!$V$18,1))+(AL$22*INPUT!$S$19/IF(INPUT!$V$19&gt;0,INPUT!$V$19,1))+(AL$23*INPUT!$S$20/IF(INPUT!$V$20&gt;0,INPUT!$V$20,1))+(AL$24*INPUT!$S$21/IF(INPUT!$V$21&gt;0,INPUT!$V$21,1))+(AL$25*INPUT!$S$22/IF(INPUT!$V$22&gt;0,INPUT!$V$22,1))+(AL$26*INPUT!$S$23/IF(INPUT!$V$23&gt;0,INPUT!$V$23,1))</f>
        <v>0</v>
      </c>
      <c r="AM33" s="50">
        <f>(AM$21*INPUT!$S$18/IF(INPUT!$V$18&gt;0,INPUT!$V$18,1))+(AM$22*INPUT!$S$19/IF(INPUT!$V$19&gt;0,INPUT!$V$19,1))+(AM$23*INPUT!$S$20/IF(INPUT!$V$20&gt;0,INPUT!$V$20,1))+(AM$24*INPUT!$S$21/IF(INPUT!$V$21&gt;0,INPUT!$V$21,1))+(AM$25*INPUT!$S$22/IF(INPUT!$V$22&gt;0,INPUT!$V$22,1))+(AM$26*INPUT!$S$23/IF(INPUT!$V$23&gt;0,INPUT!$V$23,1))</f>
        <v>0</v>
      </c>
      <c r="AN33" s="50"/>
      <c r="AT33" s="50"/>
      <c r="AU33" s="50"/>
      <c r="AV33" s="50"/>
      <c r="AW33" s="50">
        <f>(AW$21*INPUT!$S$18/IF(INPUT!$V$18&gt;0,INPUT!$V$18,1))+(AW$22*INPUT!$S$19/IF(INPUT!$V$19&gt;0,INPUT!$V$19,1))+(AW$23*INPUT!$S$20/IF(INPUT!$V$20&gt;0,INPUT!$V$20,1))+(AW$24*INPUT!$S$21/IF(INPUT!$V$21&gt;0,INPUT!$V$21,1))+(AW$25*INPUT!$S$22/IF(INPUT!$V$22&gt;0,INPUT!$V$22,1))+(AW$26*INPUT!$S$23/IF(INPUT!$V$23&gt;0,INPUT!$V$23,1))</f>
        <v>0</v>
      </c>
      <c r="AX33" s="50">
        <f>(AX$21*INPUT!$S$18/IF(INPUT!$V$18&gt;0,INPUT!$V$18,1))+(AX$22*INPUT!$S$19/IF(INPUT!$V$19&gt;0,INPUT!$V$19,1))+(AX$23*INPUT!$S$20/IF(INPUT!$V$20&gt;0,INPUT!$V$20,1))+(AX$24*INPUT!$S$21/IF(INPUT!$V$21&gt;0,INPUT!$V$21,1))+(AX$25*INPUT!$S$22/IF(INPUT!$V$22&gt;0,INPUT!$V$22,1))+(AX$26*INPUT!$S$23/IF(INPUT!$V$23&gt;0,INPUT!$V$23,1))</f>
        <v>0</v>
      </c>
      <c r="AY33" s="50">
        <f>(AY$21*INPUT!$S$18/IF(INPUT!$V$18&gt;0,INPUT!$V$18,1))+(AY$22*INPUT!$S$19/IF(INPUT!$V$19&gt;0,INPUT!$V$19,1))+(AY$23*INPUT!$S$20/IF(INPUT!$V$20&gt;0,INPUT!$V$20,1))+(AY$24*INPUT!$S$21/IF(INPUT!$V$21&gt;0,INPUT!$V$21,1))+(AY$25*INPUT!$S$22/IF(INPUT!$V$22&gt;0,INPUT!$V$22,1))+(AY$26*INPUT!$S$23/IF(INPUT!$V$23&gt;0,INPUT!$V$23,1))</f>
        <v>0</v>
      </c>
      <c r="AZ33" s="50">
        <f>(AZ$21*INPUT!$S$18/IF(INPUT!$V$18&gt;0,INPUT!$V$18,1))+(AZ$22*INPUT!$S$19/IF(INPUT!$V$19&gt;0,INPUT!$V$19,1))+(AZ$23*INPUT!$S$20/IF(INPUT!$V$20&gt;0,INPUT!$V$20,1))+(AZ$24*INPUT!$S$21/IF(INPUT!$V$21&gt;0,INPUT!$V$21,1))+(AZ$25*INPUT!$S$22/IF(INPUT!$V$22&gt;0,INPUT!$V$22,1))+(AZ$26*INPUT!$S$23/IF(INPUT!$V$23&gt;0,INPUT!$V$23,1))</f>
        <v>0</v>
      </c>
      <c r="BA33" s="50">
        <f>(BA$21*INPUT!$S$18/IF(INPUT!$V$18&gt;0,INPUT!$V$18,1))+(BA$22*INPUT!$S$19/IF(INPUT!$V$19&gt;0,INPUT!$V$19,1))+(BA$23*INPUT!$S$20/IF(INPUT!$V$20&gt;0,INPUT!$V$20,1))+(BA$24*INPUT!$S$21/IF(INPUT!$V$21&gt;0,INPUT!$V$21,1))+(BA$25*INPUT!$S$22/IF(INPUT!$V$22&gt;0,INPUT!$V$22,1))+(BA$26*INPUT!$S$23/IF(INPUT!$V$23&gt;0,INPUT!$V$23,1))</f>
        <v>0</v>
      </c>
      <c r="BB33" s="50">
        <f>(BB$21*INPUT!$S$18/IF(INPUT!$V$18&gt;0,INPUT!$V$18,1))+(BB$22*INPUT!$S$19/IF(INPUT!$V$19&gt;0,INPUT!$V$19,1))+(BB$23*INPUT!$S$20/IF(INPUT!$V$20&gt;0,INPUT!$V$20,1))+(BB$24*INPUT!$S$21/IF(INPUT!$V$21&gt;0,INPUT!$V$21,1))+(BB$25*INPUT!$S$22/IF(INPUT!$V$22&gt;0,INPUT!$V$22,1))+(BB$26*INPUT!$S$23/IF(INPUT!$V$23&gt;0,INPUT!$V$23,1))</f>
        <v>0</v>
      </c>
      <c r="BC33" s="50"/>
      <c r="BI33" s="50"/>
      <c r="BJ33" s="50"/>
      <c r="BK33" s="50"/>
      <c r="BL33" s="50">
        <f>(BL$21*INPUT!$S$18/IF(INPUT!$V$18&gt;0,INPUT!$V$18,1))+(BL$22*INPUT!$S$19/IF(INPUT!$V$19&gt;0,INPUT!$V$19,1))+(BL$23*INPUT!$S$20/IF(INPUT!$V$20&gt;0,INPUT!$V$20,1))+(BL$24*INPUT!$S$21/IF(INPUT!$V$21&gt;0,INPUT!$V$21,1))+(BL$25*INPUT!$S$22/IF(INPUT!$V$22&gt;0,INPUT!$V$22,1))+(BL$26*INPUT!$S$23/IF(INPUT!$V$23&gt;0,INPUT!$V$23,1))</f>
        <v>0</v>
      </c>
      <c r="BM33" s="50">
        <f>(BM$21*INPUT!$S$18/IF(INPUT!$V$18&gt;0,INPUT!$V$18,1))+(BM$22*INPUT!$S$19/IF(INPUT!$V$19&gt;0,INPUT!$V$19,1))+(BM$23*INPUT!$S$20/IF(INPUT!$V$20&gt;0,INPUT!$V$20,1))+(BM$24*INPUT!$S$21/IF(INPUT!$V$21&gt;0,INPUT!$V$21,1))+(BM$25*INPUT!$S$22/IF(INPUT!$V$22&gt;0,INPUT!$V$22,1))+(BM$26*INPUT!$S$23/IF(INPUT!$V$23&gt;0,INPUT!$V$23,1))</f>
        <v>0</v>
      </c>
      <c r="BN33" s="50">
        <f>(BN$21*INPUT!$S$18/IF(INPUT!$V$18&gt;0,INPUT!$V$18,1))+(BN$22*INPUT!$S$19/IF(INPUT!$V$19&gt;0,INPUT!$V$19,1))+(BN$23*INPUT!$S$20/IF(INPUT!$V$20&gt;0,INPUT!$V$20,1))+(BN$24*INPUT!$S$21/IF(INPUT!$V$21&gt;0,INPUT!$V$21,1))+(BN$25*INPUT!$S$22/IF(INPUT!$V$22&gt;0,INPUT!$V$22,1))+(BN$26*INPUT!$S$23/IF(INPUT!$V$23&gt;0,INPUT!$V$23,1))</f>
        <v>0</v>
      </c>
      <c r="BO33" s="50">
        <f>(BO$21*INPUT!$S$18/IF(INPUT!$V$18&gt;0,INPUT!$V$18,1))+(BO$22*INPUT!$S$19/IF(INPUT!$V$19&gt;0,INPUT!$V$19,1))+(BO$23*INPUT!$S$20/IF(INPUT!$V$20&gt;0,INPUT!$V$20,1))+(BO$24*INPUT!$S$21/IF(INPUT!$V$21&gt;0,INPUT!$V$21,1))+(BO$25*INPUT!$S$22/IF(INPUT!$V$22&gt;0,INPUT!$V$22,1))+(BO$26*INPUT!$S$23/IF(INPUT!$V$23&gt;0,INPUT!$V$23,1))</f>
        <v>0</v>
      </c>
      <c r="BP33" s="50">
        <f>(BP$21*INPUT!$S$18/IF(INPUT!$V$18&gt;0,INPUT!$V$18,1))+(BP$22*INPUT!$S$19/IF(INPUT!$V$19&gt;0,INPUT!$V$19,1))+(BP$23*INPUT!$S$20/IF(INPUT!$V$20&gt;0,INPUT!$V$20,1))+(BP$24*INPUT!$S$21/IF(INPUT!$V$21&gt;0,INPUT!$V$21,1))+(BP$25*INPUT!$S$22/IF(INPUT!$V$22&gt;0,INPUT!$V$22,1))+(BP$26*INPUT!$S$23/IF(INPUT!$V$23&gt;0,INPUT!$V$23,1))</f>
        <v>0</v>
      </c>
      <c r="BQ33" s="50">
        <f>(BQ$21*INPUT!$S$18/IF(INPUT!$V$18&gt;0,INPUT!$V$18,1))+(BQ$22*INPUT!$S$19/IF(INPUT!$V$19&gt;0,INPUT!$V$19,1))+(BQ$23*INPUT!$S$20/IF(INPUT!$V$20&gt;0,INPUT!$V$20,1))+(BQ$24*INPUT!$S$21/IF(INPUT!$V$21&gt;0,INPUT!$V$21,1))+(BQ$25*INPUT!$S$22/IF(INPUT!$V$22&gt;0,INPUT!$V$22,1))+(BQ$26*INPUT!$S$23/IF(INPUT!$V$23&gt;0,INPUT!$V$23,1))</f>
        <v>0</v>
      </c>
      <c r="BR33" s="50"/>
      <c r="BX33" s="50"/>
      <c r="BY33" s="50"/>
      <c r="BZ33" s="50"/>
      <c r="CA33" s="50">
        <f>(CA$21*INPUT!$S$18/IF(INPUT!$V$18&gt;0,INPUT!$V$18,1))+(CA$22*INPUT!$S$19/IF(INPUT!$V$19&gt;0,INPUT!$V$19,1))+(CA$23*INPUT!$S$20/IF(INPUT!$V$20&gt;0,INPUT!$V$20,1))+(CA$24*INPUT!$S$21/IF(INPUT!$V$21&gt;0,INPUT!$V$21,1))+(CA$25*INPUT!$S$22/IF(INPUT!$V$22&gt;0,INPUT!$V$22,1))+(CA$26*INPUT!$S$23/IF(INPUT!$V$23&gt;0,INPUT!$V$23,1))</f>
        <v>0</v>
      </c>
      <c r="CB33" s="50">
        <f>(CB$21*INPUT!$S$18/IF(INPUT!$V$18&gt;0,INPUT!$V$18,1))+(CB$22*INPUT!$S$19/IF(INPUT!$V$19&gt;0,INPUT!$V$19,1))+(CB$23*INPUT!$S$20/IF(INPUT!$V$20&gt;0,INPUT!$V$20,1))+(CB$24*INPUT!$S$21/IF(INPUT!$V$21&gt;0,INPUT!$V$21,1))+(CB$25*INPUT!$S$22/IF(INPUT!$V$22&gt;0,INPUT!$V$22,1))+(CB$26*INPUT!$S$23/IF(INPUT!$V$23&gt;0,INPUT!$V$23,1))</f>
        <v>0</v>
      </c>
      <c r="CC33" s="50">
        <f>(CC$21*INPUT!$S$18/IF(INPUT!$V$18&gt;0,INPUT!$V$18,1))+(CC$22*INPUT!$S$19/IF(INPUT!$V$19&gt;0,INPUT!$V$19,1))+(CC$23*INPUT!$S$20/IF(INPUT!$V$20&gt;0,INPUT!$V$20,1))+(CC$24*INPUT!$S$21/IF(INPUT!$V$21&gt;0,INPUT!$V$21,1))+(CC$25*INPUT!$S$22/IF(INPUT!$V$22&gt;0,INPUT!$V$22,1))+(CC$26*INPUT!$S$23/IF(INPUT!$V$23&gt;0,INPUT!$V$23,1))</f>
        <v>0</v>
      </c>
      <c r="CD33" s="50">
        <f>(CD$21*INPUT!$S$18/IF(INPUT!$V$18&gt;0,INPUT!$V$18,1))+(CD$22*INPUT!$S$19/IF(INPUT!$V$19&gt;0,INPUT!$V$19,1))+(CD$23*INPUT!$S$20/IF(INPUT!$V$20&gt;0,INPUT!$V$20,1))+(CD$24*INPUT!$S$21/IF(INPUT!$V$21&gt;0,INPUT!$V$21,1))+(CD$25*INPUT!$S$22/IF(INPUT!$V$22&gt;0,INPUT!$V$22,1))+(CD$26*INPUT!$S$23/IF(INPUT!$V$23&gt;0,INPUT!$V$23,1))</f>
        <v>0</v>
      </c>
      <c r="CE33" s="50">
        <f>(CE$21*INPUT!$S$18/IF(INPUT!$V$18&gt;0,INPUT!$V$18,1))+(CE$22*INPUT!$S$19/IF(INPUT!$V$19&gt;0,INPUT!$V$19,1))+(CE$23*INPUT!$S$20/IF(INPUT!$V$20&gt;0,INPUT!$V$20,1))+(CE$24*INPUT!$S$21/IF(INPUT!$V$21&gt;0,INPUT!$V$21,1))+(CE$25*INPUT!$S$22/IF(INPUT!$V$22&gt;0,INPUT!$V$22,1))+(CE$26*INPUT!$S$23/IF(INPUT!$V$23&gt;0,INPUT!$V$23,1))</f>
        <v>0</v>
      </c>
      <c r="CF33" s="50">
        <f>(CF$21*INPUT!$S$18/IF(INPUT!$V$18&gt;0,INPUT!$V$18,1))+(CF$22*INPUT!$S$19/IF(INPUT!$V$19&gt;0,INPUT!$V$19,1))+(CF$23*INPUT!$S$20/IF(INPUT!$V$20&gt;0,INPUT!$V$20,1))+(CF$24*INPUT!$S$21/IF(INPUT!$V$21&gt;0,INPUT!$V$21,1))+(CF$25*INPUT!$S$22/IF(INPUT!$V$22&gt;0,INPUT!$V$22,1))+(CF$26*INPUT!$S$23/IF(INPUT!$V$23&gt;0,INPUT!$V$23,1))</f>
        <v>0</v>
      </c>
      <c r="CG33" s="50"/>
      <c r="CM33" s="50"/>
      <c r="CN33" s="50"/>
      <c r="CO33" s="50"/>
      <c r="CP33" s="50">
        <f>(CP$21*INPUT!$S$18/IF(INPUT!$V$18&gt;0,INPUT!$V$18,1))+(CP$22*INPUT!$S$19/IF(INPUT!$V$19&gt;0,INPUT!$V$19,1))+(CP$23*INPUT!$S$20/IF(INPUT!$V$20&gt;0,INPUT!$V$20,1))+(CP$24*INPUT!$S$21/IF(INPUT!$V$21&gt;0,INPUT!$V$21,1))+(CP$25*INPUT!$S$22/IF(INPUT!$V$22&gt;0,INPUT!$V$22,1))+(CP$26*INPUT!$S$23/IF(INPUT!$V$23&gt;0,INPUT!$V$23,1))</f>
        <v>0</v>
      </c>
      <c r="CQ33" s="50">
        <f>(CQ$21*INPUT!$S$18/IF(INPUT!$V$18&gt;0,INPUT!$V$18,1))+(CQ$22*INPUT!$S$19/IF(INPUT!$V$19&gt;0,INPUT!$V$19,1))+(CQ$23*INPUT!$S$20/IF(INPUT!$V$20&gt;0,INPUT!$V$20,1))+(CQ$24*INPUT!$S$21/IF(INPUT!$V$21&gt;0,INPUT!$V$21,1))+(CQ$25*INPUT!$S$22/IF(INPUT!$V$22&gt;0,INPUT!$V$22,1))+(CQ$26*INPUT!$S$23/IF(INPUT!$V$23&gt;0,INPUT!$V$23,1))</f>
        <v>0</v>
      </c>
      <c r="CR33" s="50">
        <f>(CR$21*INPUT!$S$18/IF(INPUT!$V$18&gt;0,INPUT!$V$18,1))+(CR$22*INPUT!$S$19/IF(INPUT!$V$19&gt;0,INPUT!$V$19,1))+(CR$23*INPUT!$S$20/IF(INPUT!$V$20&gt;0,INPUT!$V$20,1))+(CR$24*INPUT!$S$21/IF(INPUT!$V$21&gt;0,INPUT!$V$21,1))+(CR$25*INPUT!$S$22/IF(INPUT!$V$22&gt;0,INPUT!$V$22,1))+(CR$26*INPUT!$S$23/IF(INPUT!$V$23&gt;0,INPUT!$V$23,1))</f>
        <v>0</v>
      </c>
      <c r="CS33" s="50">
        <f>(CS$21*INPUT!$S$18/IF(INPUT!$V$18&gt;0,INPUT!$V$18,1))+(CS$22*INPUT!$S$19/IF(INPUT!$V$19&gt;0,INPUT!$V$19,1))+(CS$23*INPUT!$S$20/IF(INPUT!$V$20&gt;0,INPUT!$V$20,1))+(CS$24*INPUT!$S$21/IF(INPUT!$V$21&gt;0,INPUT!$V$21,1))+(CS$25*INPUT!$S$22/IF(INPUT!$V$22&gt;0,INPUT!$V$22,1))+(CS$26*INPUT!$S$23/IF(INPUT!$V$23&gt;0,INPUT!$V$23,1))</f>
        <v>0</v>
      </c>
      <c r="CT33" s="50">
        <f>(CT$21*INPUT!$S$18/IF(INPUT!$V$18&gt;0,INPUT!$V$18,1))+(CT$22*INPUT!$S$19/IF(INPUT!$V$19&gt;0,INPUT!$V$19,1))+(CT$23*INPUT!$S$20/IF(INPUT!$V$20&gt;0,INPUT!$V$20,1))+(CT$24*INPUT!$S$21/IF(INPUT!$V$21&gt;0,INPUT!$V$21,1))+(CT$25*INPUT!$S$22/IF(INPUT!$V$22&gt;0,INPUT!$V$22,1))+(CT$26*INPUT!$S$23/IF(INPUT!$V$23&gt;0,INPUT!$V$23,1))</f>
        <v>0</v>
      </c>
      <c r="CU33" s="50">
        <f>(CU$21*INPUT!$S$18/IF(INPUT!$V$18&gt;0,INPUT!$V$18,1))+(CU$22*INPUT!$S$19/IF(INPUT!$V$19&gt;0,INPUT!$V$19,1))+(CU$23*INPUT!$S$20/IF(INPUT!$V$20&gt;0,INPUT!$V$20,1))+(CU$24*INPUT!$S$21/IF(INPUT!$V$21&gt;0,INPUT!$V$21,1))+(CU$25*INPUT!$S$22/IF(INPUT!$V$22&gt;0,INPUT!$V$22,1))+(CU$26*INPUT!$S$23/IF(INPUT!$V$23&gt;0,INPUT!$V$23,1))</f>
        <v>0</v>
      </c>
      <c r="CV33" s="50"/>
      <c r="DB33" s="50"/>
      <c r="DC33" s="50"/>
      <c r="DD33" s="50"/>
      <c r="DE33" s="50">
        <f>(DE$21*INPUT!$S$18/IF(INPUT!$V$18&gt;0,INPUT!$V$18,1))+(DE$22*INPUT!$S$19/IF(INPUT!$V$19&gt;0,INPUT!$V$19,1))+(DE$23*INPUT!$S$20/IF(INPUT!$V$20&gt;0,INPUT!$V$20,1))+(DE$24*INPUT!$S$21/IF(INPUT!$V$21&gt;0,INPUT!$V$21,1))+(DE$25*INPUT!$S$22/IF(INPUT!$V$22&gt;0,INPUT!$V$22,1))+(DE$26*INPUT!$S$23/IF(INPUT!$V$23&gt;0,INPUT!$V$23,1))</f>
        <v>0</v>
      </c>
      <c r="DF33" s="50">
        <f>(DF$21*INPUT!$S$18/IF(INPUT!$V$18&gt;0,INPUT!$V$18,1))+(DF$22*INPUT!$S$19/IF(INPUT!$V$19&gt;0,INPUT!$V$19,1))+(DF$23*INPUT!$S$20/IF(INPUT!$V$20&gt;0,INPUT!$V$20,1))+(DF$24*INPUT!$S$21/IF(INPUT!$V$21&gt;0,INPUT!$V$21,1))+(DF$25*INPUT!$S$22/IF(INPUT!$V$22&gt;0,INPUT!$V$22,1))+(DF$26*INPUT!$S$23/IF(INPUT!$V$23&gt;0,INPUT!$V$23,1))</f>
        <v>0</v>
      </c>
      <c r="DG33" s="50">
        <f>(DG$21*INPUT!$S$18/IF(INPUT!$V$18&gt;0,INPUT!$V$18,1))+(DG$22*INPUT!$S$19/IF(INPUT!$V$19&gt;0,INPUT!$V$19,1))+(DG$23*INPUT!$S$20/IF(INPUT!$V$20&gt;0,INPUT!$V$20,1))+(DG$24*INPUT!$S$21/IF(INPUT!$V$21&gt;0,INPUT!$V$21,1))+(DG$25*INPUT!$S$22/IF(INPUT!$V$22&gt;0,INPUT!$V$22,1))+(DG$26*INPUT!$S$23/IF(INPUT!$V$23&gt;0,INPUT!$V$23,1))</f>
        <v>0</v>
      </c>
      <c r="DH33" s="50">
        <f>(DH$21*INPUT!$S$18/IF(INPUT!$V$18&gt;0,INPUT!$V$18,1))+(DH$22*INPUT!$S$19/IF(INPUT!$V$19&gt;0,INPUT!$V$19,1))+(DH$23*INPUT!$S$20/IF(INPUT!$V$20&gt;0,INPUT!$V$20,1))+(DH$24*INPUT!$S$21/IF(INPUT!$V$21&gt;0,INPUT!$V$21,1))+(DH$25*INPUT!$S$22/IF(INPUT!$V$22&gt;0,INPUT!$V$22,1))+(DH$26*INPUT!$S$23/IF(INPUT!$V$23&gt;0,INPUT!$V$23,1))</f>
        <v>0</v>
      </c>
      <c r="DI33" s="50">
        <f>(DI$21*INPUT!$S$18/IF(INPUT!$V$18&gt;0,INPUT!$V$18,1))+(DI$22*INPUT!$S$19/IF(INPUT!$V$19&gt;0,INPUT!$V$19,1))+(DI$23*INPUT!$S$20/IF(INPUT!$V$20&gt;0,INPUT!$V$20,1))+(DI$24*INPUT!$S$21/IF(INPUT!$V$21&gt;0,INPUT!$V$21,1))+(DI$25*INPUT!$S$22/IF(INPUT!$V$22&gt;0,INPUT!$V$22,1))+(DI$26*INPUT!$S$23/IF(INPUT!$V$23&gt;0,INPUT!$V$23,1))</f>
        <v>0</v>
      </c>
      <c r="DJ33" s="50">
        <f>(DJ$21*INPUT!$S$18/IF(INPUT!$V$18&gt;0,INPUT!$V$18,1))+(DJ$22*INPUT!$S$19/IF(INPUT!$V$19&gt;0,INPUT!$V$19,1))+(DJ$23*INPUT!$S$20/IF(INPUT!$V$20&gt;0,INPUT!$V$20,1))+(DJ$24*INPUT!$S$21/IF(INPUT!$V$21&gt;0,INPUT!$V$21,1))+(DJ$25*INPUT!$S$22/IF(INPUT!$V$22&gt;0,INPUT!$V$22,1))+(DJ$26*INPUT!$S$23/IF(INPUT!$V$23&gt;0,INPUT!$V$23,1))</f>
        <v>0</v>
      </c>
      <c r="DK33" s="50"/>
      <c r="DQ33" s="50"/>
      <c r="DR33" s="50"/>
      <c r="DS33" s="50"/>
      <c r="DT33" s="50">
        <f>(DT$21*INPUT!$S$18/IF(INPUT!$V$18&gt;0,INPUT!$V$18,1))+(DT$22*INPUT!$S$19/IF(INPUT!$V$19&gt;0,INPUT!$V$19,1))+(DT$23*INPUT!$S$20/IF(INPUT!$V$20&gt;0,INPUT!$V$20,1))+(DT$24*INPUT!$S$21/IF(INPUT!$V$21&gt;0,INPUT!$V$21,1))+(DT$25*INPUT!$S$22/IF(INPUT!$V$22&gt;0,INPUT!$V$22,1))+(DT$26*INPUT!$S$23/IF(INPUT!$V$23&gt;0,INPUT!$V$23,1))</f>
        <v>0</v>
      </c>
      <c r="DU33" s="50">
        <f>(DU$21*INPUT!$S$18/IF(INPUT!$V$18&gt;0,INPUT!$V$18,1))+(DU$22*INPUT!$S$19/IF(INPUT!$V$19&gt;0,INPUT!$V$19,1))+(DU$23*INPUT!$S$20/IF(INPUT!$V$20&gt;0,INPUT!$V$20,1))+(DU$24*INPUT!$S$21/IF(INPUT!$V$21&gt;0,INPUT!$V$21,1))+(DU$25*INPUT!$S$22/IF(INPUT!$V$22&gt;0,INPUT!$V$22,1))+(DU$26*INPUT!$S$23/IF(INPUT!$V$23&gt;0,INPUT!$V$23,1))</f>
        <v>0</v>
      </c>
      <c r="DV33" s="50">
        <f>(DV$21*INPUT!$S$18/IF(INPUT!$V$18&gt;0,INPUT!$V$18,1))+(DV$22*INPUT!$S$19/IF(INPUT!$V$19&gt;0,INPUT!$V$19,1))+(DV$23*INPUT!$S$20/IF(INPUT!$V$20&gt;0,INPUT!$V$20,1))+(DV$24*INPUT!$S$21/IF(INPUT!$V$21&gt;0,INPUT!$V$21,1))+(DV$25*INPUT!$S$22/IF(INPUT!$V$22&gt;0,INPUT!$V$22,1))+(DV$26*INPUT!$S$23/IF(INPUT!$V$23&gt;0,INPUT!$V$23,1))</f>
        <v>0</v>
      </c>
      <c r="DW33" s="50">
        <f>(DW$21*INPUT!$S$18/IF(INPUT!$V$18&gt;0,INPUT!$V$18,1))+(DW$22*INPUT!$S$19/IF(INPUT!$V$19&gt;0,INPUT!$V$19,1))+(DW$23*INPUT!$S$20/IF(INPUT!$V$20&gt;0,INPUT!$V$20,1))+(DW$24*INPUT!$S$21/IF(INPUT!$V$21&gt;0,INPUT!$V$21,1))+(DW$25*INPUT!$S$22/IF(INPUT!$V$22&gt;0,INPUT!$V$22,1))+(DW$26*INPUT!$S$23/IF(INPUT!$V$23&gt;0,INPUT!$V$23,1))</f>
        <v>0</v>
      </c>
      <c r="DX33" s="50">
        <f>(DX$21*INPUT!$S$18/IF(INPUT!$V$18&gt;0,INPUT!$V$18,1))+(DX$22*INPUT!$S$19/IF(INPUT!$V$19&gt;0,INPUT!$V$19,1))+(DX$23*INPUT!$S$20/IF(INPUT!$V$20&gt;0,INPUT!$V$20,1))+(DX$24*INPUT!$S$21/IF(INPUT!$V$21&gt;0,INPUT!$V$21,1))+(DX$25*INPUT!$S$22/IF(INPUT!$V$22&gt;0,INPUT!$V$22,1))+(DX$26*INPUT!$S$23/IF(INPUT!$V$23&gt;0,INPUT!$V$23,1))</f>
        <v>0</v>
      </c>
      <c r="DY33" s="50">
        <f>(DY$21*INPUT!$S$18/IF(INPUT!$V$18&gt;0,INPUT!$V$18,1))+(DY$22*INPUT!$S$19/IF(INPUT!$V$19&gt;0,INPUT!$V$19,1))+(DY$23*INPUT!$S$20/IF(INPUT!$V$20&gt;0,INPUT!$V$20,1))+(DY$24*INPUT!$S$21/IF(INPUT!$V$21&gt;0,INPUT!$V$21,1))+(DY$25*INPUT!$S$22/IF(INPUT!$V$22&gt;0,INPUT!$V$22,1))+(DY$26*INPUT!$S$23/IF(INPUT!$V$23&gt;0,INPUT!$V$23,1))</f>
        <v>0</v>
      </c>
      <c r="DZ33" s="50"/>
      <c r="EF33" s="50"/>
      <c r="EG33" s="50"/>
      <c r="EH33" s="50"/>
      <c r="EI33" s="50">
        <f>(EI$21*INPUT!$S$18/IF(INPUT!$V$18&gt;0,INPUT!$V$18,1))+(EI$22*INPUT!$S$19/IF(INPUT!$V$19&gt;0,INPUT!$V$19,1))+(EI$23*INPUT!$S$20/IF(INPUT!$V$20&gt;0,INPUT!$V$20,1))+(EI$24*INPUT!$S$21/IF(INPUT!$V$21&gt;0,INPUT!$V$21,1))+(EI$25*INPUT!$S$22/IF(INPUT!$V$22&gt;0,INPUT!$V$22,1))+(EI$26*INPUT!$S$23/IF(INPUT!$V$23&gt;0,INPUT!$V$23,1))</f>
        <v>0</v>
      </c>
      <c r="EJ33" s="50">
        <f>(EJ$21*INPUT!$S$18/IF(INPUT!$V$18&gt;0,INPUT!$V$18,1))+(EJ$22*INPUT!$S$19/IF(INPUT!$V$19&gt;0,INPUT!$V$19,1))+(EJ$23*INPUT!$S$20/IF(INPUT!$V$20&gt;0,INPUT!$V$20,1))+(EJ$24*INPUT!$S$21/IF(INPUT!$V$21&gt;0,INPUT!$V$21,1))+(EJ$25*INPUT!$S$22/IF(INPUT!$V$22&gt;0,INPUT!$V$22,1))+(EJ$26*INPUT!$S$23/IF(INPUT!$V$23&gt;0,INPUT!$V$23,1))</f>
        <v>0</v>
      </c>
      <c r="EK33" s="50">
        <f>(EK$21*INPUT!$S$18/IF(INPUT!$V$18&gt;0,INPUT!$V$18,1))+(EK$22*INPUT!$S$19/IF(INPUT!$V$19&gt;0,INPUT!$V$19,1))+(EK$23*INPUT!$S$20/IF(INPUT!$V$20&gt;0,INPUT!$V$20,1))+(EK$24*INPUT!$S$21/IF(INPUT!$V$21&gt;0,INPUT!$V$21,1))+(EK$25*INPUT!$S$22/IF(INPUT!$V$22&gt;0,INPUT!$V$22,1))+(EK$26*INPUT!$S$23/IF(INPUT!$V$23&gt;0,INPUT!$V$23,1))</f>
        <v>0</v>
      </c>
      <c r="EL33" s="50">
        <f>(EL$21*INPUT!$S$18/IF(INPUT!$V$18&gt;0,INPUT!$V$18,1))+(EL$22*INPUT!$S$19/IF(INPUT!$V$19&gt;0,INPUT!$V$19,1))+(EL$23*INPUT!$S$20/IF(INPUT!$V$20&gt;0,INPUT!$V$20,1))+(EL$24*INPUT!$S$21/IF(INPUT!$V$21&gt;0,INPUT!$V$21,1))+(EL$25*INPUT!$S$22/IF(INPUT!$V$22&gt;0,INPUT!$V$22,1))+(EL$26*INPUT!$S$23/IF(INPUT!$V$23&gt;0,INPUT!$V$23,1))</f>
        <v>0</v>
      </c>
      <c r="EM33" s="50">
        <f>(EM$21*INPUT!$S$18/IF(INPUT!$V$18&gt;0,INPUT!$V$18,1))+(EM$22*INPUT!$S$19/IF(INPUT!$V$19&gt;0,INPUT!$V$19,1))+(EM$23*INPUT!$S$20/IF(INPUT!$V$20&gt;0,INPUT!$V$20,1))+(EM$24*INPUT!$S$21/IF(INPUT!$V$21&gt;0,INPUT!$V$21,1))+(EM$25*INPUT!$S$22/IF(INPUT!$V$22&gt;0,INPUT!$V$22,1))+(EM$26*INPUT!$S$23/IF(INPUT!$V$23&gt;0,INPUT!$V$23,1))</f>
        <v>0</v>
      </c>
      <c r="EN33" s="50">
        <f>(EN$21*INPUT!$S$18/IF(INPUT!$V$18&gt;0,INPUT!$V$18,1))+(EN$22*INPUT!$S$19/IF(INPUT!$V$19&gt;0,INPUT!$V$19,1))+(EN$23*INPUT!$S$20/IF(INPUT!$V$20&gt;0,INPUT!$V$20,1))+(EN$24*INPUT!$S$21/IF(INPUT!$V$21&gt;0,INPUT!$V$21,1))+(EN$25*INPUT!$S$22/IF(INPUT!$V$22&gt;0,INPUT!$V$22,1))+(EN$26*INPUT!$S$23/IF(INPUT!$V$23&gt;0,INPUT!$V$23,1))</f>
        <v>0</v>
      </c>
      <c r="EO33" s="50"/>
      <c r="EU33" s="50"/>
      <c r="EV33" s="50"/>
      <c r="EW33" s="50"/>
      <c r="EX33" s="50">
        <f>(EX$21*INPUT!$S$18/IF(INPUT!$V$18&gt;0,INPUT!$V$18,1))+(EX$22*INPUT!$S$19/IF(INPUT!$V$19&gt;0,INPUT!$V$19,1))+(EX$23*INPUT!$S$20/IF(INPUT!$V$20&gt;0,INPUT!$V$20,1))+(EX$24*INPUT!$S$21/IF(INPUT!$V$21&gt;0,INPUT!$V$21,1))+(EX$25*INPUT!$S$22/IF(INPUT!$V$22&gt;0,INPUT!$V$22,1))+(EX$26*INPUT!$S$23/IF(INPUT!$V$23&gt;0,INPUT!$V$23,1))</f>
        <v>0</v>
      </c>
      <c r="EY33" s="50">
        <f>(EY$21*INPUT!$S$18/IF(INPUT!$V$18&gt;0,INPUT!$V$18,1))+(EY$22*INPUT!$S$19/IF(INPUT!$V$19&gt;0,INPUT!$V$19,1))+(EY$23*INPUT!$S$20/IF(INPUT!$V$20&gt;0,INPUT!$V$20,1))+(EY$24*INPUT!$S$21/IF(INPUT!$V$21&gt;0,INPUT!$V$21,1))+(EY$25*INPUT!$S$22/IF(INPUT!$V$22&gt;0,INPUT!$V$22,1))+(EY$26*INPUT!$S$23/IF(INPUT!$V$23&gt;0,INPUT!$V$23,1))</f>
        <v>0</v>
      </c>
      <c r="EZ33" s="50">
        <f>(EZ$21*INPUT!$S$18/IF(INPUT!$V$18&gt;0,INPUT!$V$18,1))+(EZ$22*INPUT!$S$19/IF(INPUT!$V$19&gt;0,INPUT!$V$19,1))+(EZ$23*INPUT!$S$20/IF(INPUT!$V$20&gt;0,INPUT!$V$20,1))+(EZ$24*INPUT!$S$21/IF(INPUT!$V$21&gt;0,INPUT!$V$21,1))+(EZ$25*INPUT!$S$22/IF(INPUT!$V$22&gt;0,INPUT!$V$22,1))+(EZ$26*INPUT!$S$23/IF(INPUT!$V$23&gt;0,INPUT!$V$23,1))</f>
        <v>0</v>
      </c>
      <c r="FA33" s="50">
        <f>(FA$21*INPUT!$S$18/IF(INPUT!$V$18&gt;0,INPUT!$V$18,1))+(FA$22*INPUT!$S$19/IF(INPUT!$V$19&gt;0,INPUT!$V$19,1))+(FA$23*INPUT!$S$20/IF(INPUT!$V$20&gt;0,INPUT!$V$20,1))+(FA$24*INPUT!$S$21/IF(INPUT!$V$21&gt;0,INPUT!$V$21,1))+(FA$25*INPUT!$S$22/IF(INPUT!$V$22&gt;0,INPUT!$V$22,1))+(FA$26*INPUT!$S$23/IF(INPUT!$V$23&gt;0,INPUT!$V$23,1))</f>
        <v>0</v>
      </c>
      <c r="FB33" s="50">
        <f>(FB$21*INPUT!$S$18/IF(INPUT!$V$18&gt;0,INPUT!$V$18,1))+(FB$22*INPUT!$S$19/IF(INPUT!$V$19&gt;0,INPUT!$V$19,1))+(FB$23*INPUT!$S$20/IF(INPUT!$V$20&gt;0,INPUT!$V$20,1))+(FB$24*INPUT!$S$21/IF(INPUT!$V$21&gt;0,INPUT!$V$21,1))+(FB$25*INPUT!$S$22/IF(INPUT!$V$22&gt;0,INPUT!$V$22,1))+(FB$26*INPUT!$S$23/IF(INPUT!$V$23&gt;0,INPUT!$V$23,1))</f>
        <v>0</v>
      </c>
      <c r="FC33" s="50">
        <f>(FC$21*INPUT!$S$18/IF(INPUT!$V$18&gt;0,INPUT!$V$18,1))+(FC$22*INPUT!$S$19/IF(INPUT!$V$19&gt;0,INPUT!$V$19,1))+(FC$23*INPUT!$S$20/IF(INPUT!$V$20&gt;0,INPUT!$V$20,1))+(FC$24*INPUT!$S$21/IF(INPUT!$V$21&gt;0,INPUT!$V$21,1))+(FC$25*INPUT!$S$22/IF(INPUT!$V$22&gt;0,INPUT!$V$22,1))+(FC$26*INPUT!$S$23/IF(INPUT!$V$23&gt;0,INPUT!$V$23,1))</f>
        <v>0</v>
      </c>
      <c r="FD33" s="50"/>
      <c r="FJ33" s="50"/>
      <c r="FK33" s="50"/>
      <c r="FL33" s="50"/>
      <c r="FM33" s="50">
        <f>(FM$21*INPUT!$S$18/IF(INPUT!$V$18&gt;0,INPUT!$V$18,1))+(FM$22*INPUT!$S$19/IF(INPUT!$V$19&gt;0,INPUT!$V$19,1))+(FM$23*INPUT!$S$20/IF(INPUT!$V$20&gt;0,INPUT!$V$20,1))+(FM$24*INPUT!$S$21/IF(INPUT!$V$21&gt;0,INPUT!$V$21,1))+(FM$25*INPUT!$S$22/IF(INPUT!$V$22&gt;0,INPUT!$V$22,1))+(FM$26*INPUT!$S$23/IF(INPUT!$V$23&gt;0,INPUT!$V$23,1))</f>
        <v>0</v>
      </c>
      <c r="FN33" s="50">
        <f>(FN$21*INPUT!$S$18/IF(INPUT!$V$18&gt;0,INPUT!$V$18,1))+(FN$22*INPUT!$S$19/IF(INPUT!$V$19&gt;0,INPUT!$V$19,1))+(FN$23*INPUT!$S$20/IF(INPUT!$V$20&gt;0,INPUT!$V$20,1))+(FN$24*INPUT!$S$21/IF(INPUT!$V$21&gt;0,INPUT!$V$21,1))+(FN$25*INPUT!$S$22/IF(INPUT!$V$22&gt;0,INPUT!$V$22,1))+(FN$26*INPUT!$S$23/IF(INPUT!$V$23&gt;0,INPUT!$V$23,1))</f>
        <v>0</v>
      </c>
      <c r="FO33" s="50">
        <f>(FO$21*INPUT!$S$18/IF(INPUT!$V$18&gt;0,INPUT!$V$18,1))+(FO$22*INPUT!$S$19/IF(INPUT!$V$19&gt;0,INPUT!$V$19,1))+(FO$23*INPUT!$S$20/IF(INPUT!$V$20&gt;0,INPUT!$V$20,1))+(FO$24*INPUT!$S$21/IF(INPUT!$V$21&gt;0,INPUT!$V$21,1))+(FO$25*INPUT!$S$22/IF(INPUT!$V$22&gt;0,INPUT!$V$22,1))+(FO$26*INPUT!$S$23/IF(INPUT!$V$23&gt;0,INPUT!$V$23,1))</f>
        <v>0</v>
      </c>
      <c r="FP33" s="50">
        <f>(FP$21*INPUT!$S$18/IF(INPUT!$V$18&gt;0,INPUT!$V$18,1))+(FP$22*INPUT!$S$19/IF(INPUT!$V$19&gt;0,INPUT!$V$19,1))+(FP$23*INPUT!$S$20/IF(INPUT!$V$20&gt;0,INPUT!$V$20,1))+(FP$24*INPUT!$S$21/IF(INPUT!$V$21&gt;0,INPUT!$V$21,1))+(FP$25*INPUT!$S$22/IF(INPUT!$V$22&gt;0,INPUT!$V$22,1))+(FP$26*INPUT!$S$23/IF(INPUT!$V$23&gt;0,INPUT!$V$23,1))</f>
        <v>0</v>
      </c>
      <c r="FQ33" s="50">
        <f>(FQ$21*INPUT!$S$18/IF(INPUT!$V$18&gt;0,INPUT!$V$18,1))+(FQ$22*INPUT!$S$19/IF(INPUT!$V$19&gt;0,INPUT!$V$19,1))+(FQ$23*INPUT!$S$20/IF(INPUT!$V$20&gt;0,INPUT!$V$20,1))+(FQ$24*INPUT!$S$21/IF(INPUT!$V$21&gt;0,INPUT!$V$21,1))+(FQ$25*INPUT!$S$22/IF(INPUT!$V$22&gt;0,INPUT!$V$22,1))+(FQ$26*INPUT!$S$23/IF(INPUT!$V$23&gt;0,INPUT!$V$23,1))</f>
        <v>0</v>
      </c>
      <c r="FR33" s="50">
        <f>(FR$21*INPUT!$S$18/IF(INPUT!$V$18&gt;0,INPUT!$V$18,1))+(FR$22*INPUT!$S$19/IF(INPUT!$V$19&gt;0,INPUT!$V$19,1))+(FR$23*INPUT!$S$20/IF(INPUT!$V$20&gt;0,INPUT!$V$20,1))+(FR$24*INPUT!$S$21/IF(INPUT!$V$21&gt;0,INPUT!$V$21,1))+(FR$25*INPUT!$S$22/IF(INPUT!$V$22&gt;0,INPUT!$V$22,1))+(FR$26*INPUT!$S$23/IF(INPUT!$V$23&gt;0,INPUT!$V$23,1))</f>
        <v>0</v>
      </c>
      <c r="FS33" s="50"/>
      <c r="FY33" s="50"/>
      <c r="FZ33" s="50"/>
      <c r="GA33" s="50"/>
      <c r="GB33" s="50">
        <f>(GB$21*INPUT!$S$18/IF(INPUT!$V$18&gt;0,INPUT!$V$18,1))+(GB$22*INPUT!$S$19/IF(INPUT!$V$19&gt;0,INPUT!$V$19,1))+(GB$23*INPUT!$S$20/IF(INPUT!$V$20&gt;0,INPUT!$V$20,1))+(GB$24*INPUT!$S$21/IF(INPUT!$V$21&gt;0,INPUT!$V$21,1))+(GB$25*INPUT!$S$22/IF(INPUT!$V$22&gt;0,INPUT!$V$22,1))+(GB$26*INPUT!$S$23/IF(INPUT!$V$23&gt;0,INPUT!$V$23,1))</f>
        <v>0</v>
      </c>
      <c r="GC33" s="50">
        <f>(GC$21*INPUT!$S$18/IF(INPUT!$V$18&gt;0,INPUT!$V$18,1))+(GC$22*INPUT!$S$19/IF(INPUT!$V$19&gt;0,INPUT!$V$19,1))+(GC$23*INPUT!$S$20/IF(INPUT!$V$20&gt;0,INPUT!$V$20,1))+(GC$24*INPUT!$S$21/IF(INPUT!$V$21&gt;0,INPUT!$V$21,1))+(GC$25*INPUT!$S$22/IF(INPUT!$V$22&gt;0,INPUT!$V$22,1))+(GC$26*INPUT!$S$23/IF(INPUT!$V$23&gt;0,INPUT!$V$23,1))</f>
        <v>0</v>
      </c>
      <c r="GD33" s="50">
        <f>(GD$21*INPUT!$S$18/IF(INPUT!$V$18&gt;0,INPUT!$V$18,1))+(GD$22*INPUT!$S$19/IF(INPUT!$V$19&gt;0,INPUT!$V$19,1))+(GD$23*INPUT!$S$20/IF(INPUT!$V$20&gt;0,INPUT!$V$20,1))+(GD$24*INPUT!$S$21/IF(INPUT!$V$21&gt;0,INPUT!$V$21,1))+(GD$25*INPUT!$S$22/IF(INPUT!$V$22&gt;0,INPUT!$V$22,1))+(GD$26*INPUT!$S$23/IF(INPUT!$V$23&gt;0,INPUT!$V$23,1))</f>
        <v>0</v>
      </c>
      <c r="GE33" s="50">
        <f>(GE$21*INPUT!$S$18/IF(INPUT!$V$18&gt;0,INPUT!$V$18,1))+(GE$22*INPUT!$S$19/IF(INPUT!$V$19&gt;0,INPUT!$V$19,1))+(GE$23*INPUT!$S$20/IF(INPUT!$V$20&gt;0,INPUT!$V$20,1))+(GE$24*INPUT!$S$21/IF(INPUT!$V$21&gt;0,INPUT!$V$21,1))+(GE$25*INPUT!$S$22/IF(INPUT!$V$22&gt;0,INPUT!$V$22,1))+(GE$26*INPUT!$S$23/IF(INPUT!$V$23&gt;0,INPUT!$V$23,1))</f>
        <v>0</v>
      </c>
      <c r="GF33" s="50">
        <f>(GF$21*INPUT!$S$18/IF(INPUT!$V$18&gt;0,INPUT!$V$18,1))+(GF$22*INPUT!$S$19/IF(INPUT!$V$19&gt;0,INPUT!$V$19,1))+(GF$23*INPUT!$S$20/IF(INPUT!$V$20&gt;0,INPUT!$V$20,1))+(GF$24*INPUT!$S$21/IF(INPUT!$V$21&gt;0,INPUT!$V$21,1))+(GF$25*INPUT!$S$22/IF(INPUT!$V$22&gt;0,INPUT!$V$22,1))+(GF$26*INPUT!$S$23/IF(INPUT!$V$23&gt;0,INPUT!$V$23,1))</f>
        <v>0</v>
      </c>
      <c r="GG33" s="50">
        <f>(GG$21*INPUT!$S$18/IF(INPUT!$V$18&gt;0,INPUT!$V$18,1))+(GG$22*INPUT!$S$19/IF(INPUT!$V$19&gt;0,INPUT!$V$19,1))+(GG$23*INPUT!$S$20/IF(INPUT!$V$20&gt;0,INPUT!$V$20,1))+(GG$24*INPUT!$S$21/IF(INPUT!$V$21&gt;0,INPUT!$V$21,1))+(GG$25*INPUT!$S$22/IF(INPUT!$V$22&gt;0,INPUT!$V$22,1))+(GG$26*INPUT!$S$23/IF(INPUT!$V$23&gt;0,INPUT!$V$23,1))</f>
        <v>0</v>
      </c>
      <c r="GH33" s="50"/>
      <c r="GN33" s="50"/>
      <c r="GO33" s="50"/>
      <c r="GP33" s="50"/>
      <c r="GQ33" s="50">
        <f>(GQ$21*INPUT!$S$18/IF(INPUT!$V$18&gt;0,INPUT!$V$18,1))+(GQ$22*INPUT!$S$19/IF(INPUT!$V$19&gt;0,INPUT!$V$19,1))+(GQ$23*INPUT!$S$20/IF(INPUT!$V$20&gt;0,INPUT!$V$20,1))+(GQ$24*INPUT!$S$21/IF(INPUT!$V$21&gt;0,INPUT!$V$21,1))+(GQ$25*INPUT!$S$22/IF(INPUT!$V$22&gt;0,INPUT!$V$22,1))+(GQ$26*INPUT!$S$23/IF(INPUT!$V$23&gt;0,INPUT!$V$23,1))</f>
        <v>0</v>
      </c>
      <c r="GR33" s="50">
        <f>(GR$21*INPUT!$S$18/IF(INPUT!$V$18&gt;0,INPUT!$V$18,1))+(GR$22*INPUT!$S$19/IF(INPUT!$V$19&gt;0,INPUT!$V$19,1))+(GR$23*INPUT!$S$20/IF(INPUT!$V$20&gt;0,INPUT!$V$20,1))+(GR$24*INPUT!$S$21/IF(INPUT!$V$21&gt;0,INPUT!$V$21,1))+(GR$25*INPUT!$S$22/IF(INPUT!$V$22&gt;0,INPUT!$V$22,1))+(GR$26*INPUT!$S$23/IF(INPUT!$V$23&gt;0,INPUT!$V$23,1))</f>
        <v>0</v>
      </c>
      <c r="GS33" s="50">
        <f>(GS$21*INPUT!$S$18/IF(INPUT!$V$18&gt;0,INPUT!$V$18,1))+(GS$22*INPUT!$S$19/IF(INPUT!$V$19&gt;0,INPUT!$V$19,1))+(GS$23*INPUT!$S$20/IF(INPUT!$V$20&gt;0,INPUT!$V$20,1))+(GS$24*INPUT!$S$21/IF(INPUT!$V$21&gt;0,INPUT!$V$21,1))+(GS$25*INPUT!$S$22/IF(INPUT!$V$22&gt;0,INPUT!$V$22,1))+(GS$26*INPUT!$S$23/IF(INPUT!$V$23&gt;0,INPUT!$V$23,1))</f>
        <v>0</v>
      </c>
      <c r="GT33" s="50">
        <f>(GT$21*INPUT!$S$18/IF(INPUT!$V$18&gt;0,INPUT!$V$18,1))+(GT$22*INPUT!$S$19/IF(INPUT!$V$19&gt;0,INPUT!$V$19,1))+(GT$23*INPUT!$S$20/IF(INPUT!$V$20&gt;0,INPUT!$V$20,1))+(GT$24*INPUT!$S$21/IF(INPUT!$V$21&gt;0,INPUT!$V$21,1))+(GT$25*INPUT!$S$22/IF(INPUT!$V$22&gt;0,INPUT!$V$22,1))+(GT$26*INPUT!$S$23/IF(INPUT!$V$23&gt;0,INPUT!$V$23,1))</f>
        <v>0</v>
      </c>
      <c r="GU33" s="50">
        <f>(GU$21*INPUT!$S$18/IF(INPUT!$V$18&gt;0,INPUT!$V$18,1))+(GU$22*INPUT!$S$19/IF(INPUT!$V$19&gt;0,INPUT!$V$19,1))+(GU$23*INPUT!$S$20/IF(INPUT!$V$20&gt;0,INPUT!$V$20,1))+(GU$24*INPUT!$S$21/IF(INPUT!$V$21&gt;0,INPUT!$V$21,1))+(GU$25*INPUT!$S$22/IF(INPUT!$V$22&gt;0,INPUT!$V$22,1))+(GU$26*INPUT!$S$23/IF(INPUT!$V$23&gt;0,INPUT!$V$23,1))</f>
        <v>0</v>
      </c>
      <c r="GV33" s="50">
        <f>(GV$21*INPUT!$S$18/IF(INPUT!$V$18&gt;0,INPUT!$V$18,1))+(GV$22*INPUT!$S$19/IF(INPUT!$V$19&gt;0,INPUT!$V$19,1))+(GV$23*INPUT!$S$20/IF(INPUT!$V$20&gt;0,INPUT!$V$20,1))+(GV$24*INPUT!$S$21/IF(INPUT!$V$21&gt;0,INPUT!$V$21,1))+(GV$25*INPUT!$S$22/IF(INPUT!$V$22&gt;0,INPUT!$V$22,1))+(GV$26*INPUT!$S$23/IF(INPUT!$V$23&gt;0,INPUT!$V$23,1))</f>
        <v>0</v>
      </c>
      <c r="GW33" s="50"/>
      <c r="HC33" s="50"/>
      <c r="HD33" s="50"/>
      <c r="HE33" s="50"/>
      <c r="HF33" s="50">
        <f>(HF$21*INPUT!$S$18/IF(INPUT!$V$18&gt;0,INPUT!$V$18,1))+(HF$22*INPUT!$S$19/IF(INPUT!$V$19&gt;0,INPUT!$V$19,1))+(HF$23*INPUT!$S$20/IF(INPUT!$V$20&gt;0,INPUT!$V$20,1))+(HF$24*INPUT!$S$21/IF(INPUT!$V$21&gt;0,INPUT!$V$21,1))+(HF$25*INPUT!$S$22/IF(INPUT!$V$22&gt;0,INPUT!$V$22,1))+(HF$26*INPUT!$S$23/IF(INPUT!$V$23&gt;0,INPUT!$V$23,1))</f>
        <v>0</v>
      </c>
      <c r="HG33" s="50">
        <f>(HG$21*INPUT!$S$18/IF(INPUT!$V$18&gt;0,INPUT!$V$18,1))+(HG$22*INPUT!$S$19/IF(INPUT!$V$19&gt;0,INPUT!$V$19,1))+(HG$23*INPUT!$S$20/IF(INPUT!$V$20&gt;0,INPUT!$V$20,1))+(HG$24*INPUT!$S$21/IF(INPUT!$V$21&gt;0,INPUT!$V$21,1))+(HG$25*INPUT!$S$22/IF(INPUT!$V$22&gt;0,INPUT!$V$22,1))+(HG$26*INPUT!$S$23/IF(INPUT!$V$23&gt;0,INPUT!$V$23,1))</f>
        <v>0</v>
      </c>
      <c r="HH33" s="50">
        <f>(HH$21*INPUT!$S$18/IF(INPUT!$V$18&gt;0,INPUT!$V$18,1))+(HH$22*INPUT!$S$19/IF(INPUT!$V$19&gt;0,INPUT!$V$19,1))+(HH$23*INPUT!$S$20/IF(INPUT!$V$20&gt;0,INPUT!$V$20,1))+(HH$24*INPUT!$S$21/IF(INPUT!$V$21&gt;0,INPUT!$V$21,1))+(HH$25*INPUT!$S$22/IF(INPUT!$V$22&gt;0,INPUT!$V$22,1))+(HH$26*INPUT!$S$23/IF(INPUT!$V$23&gt;0,INPUT!$V$23,1))</f>
        <v>0</v>
      </c>
      <c r="HI33" s="50">
        <f>(HI$21*INPUT!$S$18/IF(INPUT!$V$18&gt;0,INPUT!$V$18,1))+(HI$22*INPUT!$S$19/IF(INPUT!$V$19&gt;0,INPUT!$V$19,1))+(HI$23*INPUT!$S$20/IF(INPUT!$V$20&gt;0,INPUT!$V$20,1))+(HI$24*INPUT!$S$21/IF(INPUT!$V$21&gt;0,INPUT!$V$21,1))+(HI$25*INPUT!$S$22/IF(INPUT!$V$22&gt;0,INPUT!$V$22,1))+(HI$26*INPUT!$S$23/IF(INPUT!$V$23&gt;0,INPUT!$V$23,1))</f>
        <v>0</v>
      </c>
      <c r="HJ33" s="50">
        <f>(HJ$21*INPUT!$S$18/IF(INPUT!$V$18&gt;0,INPUT!$V$18,1))+(HJ$22*INPUT!$S$19/IF(INPUT!$V$19&gt;0,INPUT!$V$19,1))+(HJ$23*INPUT!$S$20/IF(INPUT!$V$20&gt;0,INPUT!$V$20,1))+(HJ$24*INPUT!$S$21/IF(INPUT!$V$21&gt;0,INPUT!$V$21,1))+(HJ$25*INPUT!$S$22/IF(INPUT!$V$22&gt;0,INPUT!$V$22,1))+(HJ$26*INPUT!$S$23/IF(INPUT!$V$23&gt;0,INPUT!$V$23,1))</f>
        <v>0</v>
      </c>
      <c r="HK33" s="50">
        <f>(HK$21*INPUT!$S$18/IF(INPUT!$V$18&gt;0,INPUT!$V$18,1))+(HK$22*INPUT!$S$19/IF(INPUT!$V$19&gt;0,INPUT!$V$19,1))+(HK$23*INPUT!$S$20/IF(INPUT!$V$20&gt;0,INPUT!$V$20,1))+(HK$24*INPUT!$S$21/IF(INPUT!$V$21&gt;0,INPUT!$V$21,1))+(HK$25*INPUT!$S$22/IF(INPUT!$V$22&gt;0,INPUT!$V$22,1))+(HK$26*INPUT!$S$23/IF(INPUT!$V$23&gt;0,INPUT!$V$23,1))</f>
        <v>0</v>
      </c>
      <c r="HL33" s="50"/>
      <c r="HR33" s="50"/>
      <c r="HS33" s="50"/>
      <c r="HT33" s="50"/>
      <c r="HU33" s="50">
        <f>(HU$21*INPUT!$S$18/IF(INPUT!$V$18&gt;0,INPUT!$V$18,1))+(HU$22*INPUT!$S$19/IF(INPUT!$V$19&gt;0,INPUT!$V$19,1))+(HU$23*INPUT!$S$20/IF(INPUT!$V$20&gt;0,INPUT!$V$20,1))+(HU$24*INPUT!$S$21/IF(INPUT!$V$21&gt;0,INPUT!$V$21,1))+(HU$25*INPUT!$S$22/IF(INPUT!$V$22&gt;0,INPUT!$V$22,1))+(HU$26*INPUT!$S$23/IF(INPUT!$V$23&gt;0,INPUT!$V$23,1))</f>
        <v>0</v>
      </c>
      <c r="HV33" s="50">
        <f>(HV$21*INPUT!$S$18/IF(INPUT!$V$18&gt;0,INPUT!$V$18,1))+(HV$22*INPUT!$S$19/IF(INPUT!$V$19&gt;0,INPUT!$V$19,1))+(HV$23*INPUT!$S$20/IF(INPUT!$V$20&gt;0,INPUT!$V$20,1))+(HV$24*INPUT!$S$21/IF(INPUT!$V$21&gt;0,INPUT!$V$21,1))+(HV$25*INPUT!$S$22/IF(INPUT!$V$22&gt;0,INPUT!$V$22,1))+(HV$26*INPUT!$S$23/IF(INPUT!$V$23&gt;0,INPUT!$V$23,1))</f>
        <v>0</v>
      </c>
      <c r="HW33" s="50">
        <f>(HW$21*INPUT!$S$18/IF(INPUT!$V$18&gt;0,INPUT!$V$18,1))+(HW$22*INPUT!$S$19/IF(INPUT!$V$19&gt;0,INPUT!$V$19,1))+(HW$23*INPUT!$S$20/IF(INPUT!$V$20&gt;0,INPUT!$V$20,1))+(HW$24*INPUT!$S$21/IF(INPUT!$V$21&gt;0,INPUT!$V$21,1))+(HW$25*INPUT!$S$22/IF(INPUT!$V$22&gt;0,INPUT!$V$22,1))+(HW$26*INPUT!$S$23/IF(INPUT!$V$23&gt;0,INPUT!$V$23,1))</f>
        <v>0</v>
      </c>
      <c r="HX33" s="50">
        <f>(HX$21*INPUT!$S$18/IF(INPUT!$V$18&gt;0,INPUT!$V$18,1))+(HX$22*INPUT!$S$19/IF(INPUT!$V$19&gt;0,INPUT!$V$19,1))+(HX$23*INPUT!$S$20/IF(INPUT!$V$20&gt;0,INPUT!$V$20,1))+(HX$24*INPUT!$S$21/IF(INPUT!$V$21&gt;0,INPUT!$V$21,1))+(HX$25*INPUT!$S$22/IF(INPUT!$V$22&gt;0,INPUT!$V$22,1))+(HX$26*INPUT!$S$23/IF(INPUT!$V$23&gt;0,INPUT!$V$23,1))</f>
        <v>0</v>
      </c>
      <c r="HY33" s="50">
        <f>(HY$21*INPUT!$S$18/IF(INPUT!$V$18&gt;0,INPUT!$V$18,1))+(HY$22*INPUT!$S$19/IF(INPUT!$V$19&gt;0,INPUT!$V$19,1))+(HY$23*INPUT!$S$20/IF(INPUT!$V$20&gt;0,INPUT!$V$20,1))+(HY$24*INPUT!$S$21/IF(INPUT!$V$21&gt;0,INPUT!$V$21,1))+(HY$25*INPUT!$S$22/IF(INPUT!$V$22&gt;0,INPUT!$V$22,1))+(HY$26*INPUT!$S$23/IF(INPUT!$V$23&gt;0,INPUT!$V$23,1))</f>
        <v>0</v>
      </c>
      <c r="HZ33" s="50">
        <f>(HZ$21*INPUT!$S$18/IF(INPUT!$V$18&gt;0,INPUT!$V$18,1))+(HZ$22*INPUT!$S$19/IF(INPUT!$V$19&gt;0,INPUT!$V$19,1))+(HZ$23*INPUT!$S$20/IF(INPUT!$V$20&gt;0,INPUT!$V$20,1))+(HZ$24*INPUT!$S$21/IF(INPUT!$V$21&gt;0,INPUT!$V$21,1))+(HZ$25*INPUT!$S$22/IF(INPUT!$V$22&gt;0,INPUT!$V$22,1))+(HZ$26*INPUT!$S$23/IF(INPUT!$V$23&gt;0,INPUT!$V$23,1))</f>
        <v>0</v>
      </c>
      <c r="IA33" s="50"/>
      <c r="IG33" s="50"/>
      <c r="IH33" s="50"/>
      <c r="II33" s="50"/>
      <c r="IJ33" s="50">
        <f>(IJ$21*INPUT!$S$18/IF(INPUT!$V$18&gt;0,INPUT!$V$18,1))+(IJ$22*INPUT!$S$19/IF(INPUT!$V$19&gt;0,INPUT!$V$19,1))+(IJ$23*INPUT!$S$20/IF(INPUT!$V$20&gt;0,INPUT!$V$20,1))+(IJ$24*INPUT!$S$21/IF(INPUT!$V$21&gt;0,INPUT!$V$21,1))+(IJ$25*INPUT!$S$22/IF(INPUT!$V$22&gt;0,INPUT!$V$22,1))+(IJ$26*INPUT!$S$23/IF(INPUT!$V$23&gt;0,INPUT!$V$23,1))</f>
        <v>0</v>
      </c>
      <c r="IK33" s="50">
        <f>(IK$21*INPUT!$S$18/IF(INPUT!$V$18&gt;0,INPUT!$V$18,1))+(IK$22*INPUT!$S$19/IF(INPUT!$V$19&gt;0,INPUT!$V$19,1))+(IK$23*INPUT!$S$20/IF(INPUT!$V$20&gt;0,INPUT!$V$20,1))+(IK$24*INPUT!$S$21/IF(INPUT!$V$21&gt;0,INPUT!$V$21,1))+(IK$25*INPUT!$S$22/IF(INPUT!$V$22&gt;0,INPUT!$V$22,1))+(IK$26*INPUT!$S$23/IF(INPUT!$V$23&gt;0,INPUT!$V$23,1))</f>
        <v>0</v>
      </c>
      <c r="IL33" s="50">
        <f>(IL$21*INPUT!$S$18/IF(INPUT!$V$18&gt;0,INPUT!$V$18,1))+(IL$22*INPUT!$S$19/IF(INPUT!$V$19&gt;0,INPUT!$V$19,1))+(IL$23*INPUT!$S$20/IF(INPUT!$V$20&gt;0,INPUT!$V$20,1))+(IL$24*INPUT!$S$21/IF(INPUT!$V$21&gt;0,INPUT!$V$21,1))+(IL$25*INPUT!$S$22/IF(INPUT!$V$22&gt;0,INPUT!$V$22,1))+(IL$26*INPUT!$S$23/IF(INPUT!$V$23&gt;0,INPUT!$V$23,1))</f>
        <v>0</v>
      </c>
      <c r="IM33" s="50">
        <f>(IM$21*INPUT!$S$18/IF(INPUT!$V$18&gt;0,INPUT!$V$18,1))+(IM$22*INPUT!$S$19/IF(INPUT!$V$19&gt;0,INPUT!$V$19,1))+(IM$23*INPUT!$S$20/IF(INPUT!$V$20&gt;0,INPUT!$V$20,1))+(IM$24*INPUT!$S$21/IF(INPUT!$V$21&gt;0,INPUT!$V$21,1))+(IM$25*INPUT!$S$22/IF(INPUT!$V$22&gt;0,INPUT!$V$22,1))+(IM$26*INPUT!$S$23/IF(INPUT!$V$23&gt;0,INPUT!$V$23,1))</f>
        <v>0</v>
      </c>
      <c r="IN33" s="50">
        <f>(IN$21*INPUT!$S$18/IF(INPUT!$V$18&gt;0,INPUT!$V$18,1))+(IN$22*INPUT!$S$19/IF(INPUT!$V$19&gt;0,INPUT!$V$19,1))+(IN$23*INPUT!$S$20/IF(INPUT!$V$20&gt;0,INPUT!$V$20,1))+(IN$24*INPUT!$S$21/IF(INPUT!$V$21&gt;0,INPUT!$V$21,1))+(IN$25*INPUT!$S$22/IF(INPUT!$V$22&gt;0,INPUT!$V$22,1))+(IN$26*INPUT!$S$23/IF(INPUT!$V$23&gt;0,INPUT!$V$23,1))</f>
        <v>0</v>
      </c>
      <c r="IO33" s="50">
        <f>(IO$21*INPUT!$S$18/IF(INPUT!$V$18&gt;0,INPUT!$V$18,1))+(IO$22*INPUT!$S$19/IF(INPUT!$V$19&gt;0,INPUT!$V$19,1))+(IO$23*INPUT!$S$20/IF(INPUT!$V$20&gt;0,INPUT!$V$20,1))+(IO$24*INPUT!$S$21/IF(INPUT!$V$21&gt;0,INPUT!$V$21,1))+(IO$25*INPUT!$S$22/IF(INPUT!$V$22&gt;0,INPUT!$V$22,1))+(IO$26*INPUT!$S$23/IF(INPUT!$V$23&gt;0,INPUT!$V$23,1))</f>
        <v>0</v>
      </c>
      <c r="IP33" s="50"/>
    </row>
    <row r="34" spans="1:250" ht="9.75" customHeight="1">
      <c r="A34" s="50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P34" s="50"/>
      <c r="Q34" s="50"/>
      <c r="R34" s="50"/>
      <c r="S34" s="50"/>
      <c r="T34" s="50"/>
      <c r="U34" s="50"/>
      <c r="V34" s="50"/>
      <c r="W34" s="50"/>
      <c r="X34" s="50"/>
      <c r="Y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</row>
    <row r="35" spans="1:250" ht="9.75" customHeight="1">
      <c r="A35" s="50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P35" s="50"/>
      <c r="Q35" s="50"/>
      <c r="R35" s="50"/>
      <c r="S35" s="50"/>
      <c r="T35" s="50"/>
      <c r="U35" s="50"/>
      <c r="V35" s="50"/>
      <c r="W35" s="50"/>
      <c r="X35" s="50"/>
      <c r="Y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</row>
    <row r="36" spans="1:250" ht="9.75" customHeight="1">
      <c r="A36" s="51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P36" s="51"/>
      <c r="Q36" s="51"/>
      <c r="R36" s="51"/>
      <c r="S36" s="51"/>
      <c r="T36" s="51"/>
      <c r="U36" s="51"/>
      <c r="V36" s="51"/>
      <c r="W36" s="51"/>
      <c r="X36" s="51"/>
      <c r="Y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</row>
    <row r="37" spans="1:250" ht="9.75" customHeight="1">
      <c r="A37" s="51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P37" s="51"/>
      <c r="Q37" s="51"/>
      <c r="R37" s="51"/>
      <c r="S37" s="51"/>
      <c r="T37" s="51"/>
      <c r="U37" s="51"/>
      <c r="V37" s="51"/>
      <c r="W37" s="51"/>
      <c r="X37" s="51"/>
      <c r="Y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</row>
    <row r="38" spans="1:250" ht="9.75" customHeight="1">
      <c r="A38" s="51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P38" s="51"/>
      <c r="Q38" s="51"/>
      <c r="R38" s="51"/>
      <c r="S38" s="51"/>
      <c r="T38" s="51"/>
      <c r="U38" s="51"/>
      <c r="V38" s="51"/>
      <c r="W38" s="51"/>
      <c r="X38" s="51"/>
      <c r="Y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</row>
    <row r="39" spans="1:250" ht="9.75" customHeight="1">
      <c r="A39" s="51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P39" s="51"/>
      <c r="Q39" s="51"/>
      <c r="R39" s="51"/>
      <c r="S39" s="51"/>
      <c r="T39" s="51"/>
      <c r="U39" s="51"/>
      <c r="V39" s="51"/>
      <c r="W39" s="51"/>
      <c r="X39" s="51"/>
      <c r="Y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</row>
    <row r="40" spans="1:250" ht="9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</row>
    <row r="41" spans="1:250" ht="9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</row>
    <row r="42" spans="1:250" ht="9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</row>
    <row r="43" spans="1:250" ht="9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</row>
    <row r="44" spans="1:250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</row>
    <row r="45" spans="1:250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</row>
    <row r="46" spans="1:250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</row>
    <row r="47" spans="1:250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</row>
    <row r="48" spans="1:250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</row>
    <row r="49" spans="1:250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</row>
    <row r="50" spans="1:250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</row>
    <row r="51" spans="1:250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</row>
    <row r="52" spans="1:250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</row>
    <row r="53" spans="1:250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</row>
    <row r="54" spans="1:250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</row>
    <row r="55" spans="1:250" ht="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</row>
    <row r="56" spans="1:250" ht="9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</row>
    <row r="57" spans="1:250" ht="9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</row>
    <row r="58" spans="1:250" ht="9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</row>
    <row r="59" spans="1:250" ht="9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</row>
    <row r="60" spans="1:250" ht="9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</row>
    <row r="61" spans="1:250" ht="9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</row>
    <row r="62" spans="1:250" ht="9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</row>
    <row r="63" spans="1:250" ht="9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</row>
    <row r="64" spans="1:250" ht="9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</row>
    <row r="65" spans="1:250" ht="9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</row>
    <row r="66" spans="1:250" ht="9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</row>
    <row r="67" spans="1:250" ht="9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</row>
    <row r="68" spans="1:250" ht="9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</row>
    <row r="69" spans="1:250" ht="9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</row>
    <row r="70" spans="1:250" ht="9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</row>
    <row r="71" spans="1:250" ht="9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</row>
    <row r="72" spans="1:250" ht="9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</row>
    <row r="73" spans="1:250" ht="9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</row>
    <row r="74" spans="1:250" ht="9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</row>
    <row r="75" spans="1:250" ht="9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</row>
    <row r="76" spans="1:250" ht="9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</row>
    <row r="77" spans="1:250" ht="9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</row>
    <row r="78" spans="1:250" ht="9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</row>
    <row r="79" spans="1:250" ht="9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</row>
    <row r="80" spans="1:250" ht="9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</row>
    <row r="81" spans="1:250" ht="9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</row>
    <row r="82" spans="1:250" ht="9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</row>
    <row r="83" spans="1:250" ht="9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</row>
    <row r="84" spans="1:250" ht="9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</row>
    <row r="85" spans="1:250" ht="9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</row>
    <row r="86" spans="1:250" ht="9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</row>
    <row r="87" spans="1:250" ht="9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</row>
    <row r="88" spans="1:250" ht="9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</row>
    <row r="89" spans="1:250" ht="9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</row>
    <row r="90" spans="1:250" ht="9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</row>
    <row r="91" spans="1:250" ht="9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</row>
    <row r="92" spans="1:250" ht="9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</row>
    <row r="93" spans="1:250" ht="9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</row>
    <row r="94" spans="1:250" ht="9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</row>
    <row r="95" spans="1:250" ht="9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</row>
    <row r="96" spans="1:250" ht="9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</row>
    <row r="97" spans="1:250" ht="9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</row>
    <row r="98" spans="1:250" ht="9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</row>
    <row r="99" spans="1:250" ht="9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</row>
    <row r="100" spans="1:250" ht="9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</row>
    <row r="101" spans="1:250" ht="9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</row>
    <row r="102" spans="1:250" ht="9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</row>
    <row r="103" spans="1:250" ht="9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</row>
    <row r="104" spans="1:250" ht="9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</row>
    <row r="105" spans="1:250" ht="9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</row>
    <row r="106" spans="1:250" ht="9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</row>
    <row r="107" spans="1:250" ht="9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</row>
    <row r="108" spans="1:250" ht="9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</row>
  </sheetData>
  <sheetProtection sheet="1" objects="1" scenarios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BK142"/>
  <sheetViews>
    <sheetView showRowColHeaders="0" zoomScale="150" zoomScaleNormal="150" workbookViewId="0" topLeftCell="A1">
      <selection activeCell="BB1" sqref="BB1:BL1"/>
    </sheetView>
  </sheetViews>
  <sheetFormatPr defaultColWidth="9.140625" defaultRowHeight="12.75"/>
  <cols>
    <col min="1" max="1" width="1.7109375" style="53" customWidth="1"/>
    <col min="2" max="2" width="0.42578125" style="53" customWidth="1"/>
    <col min="3" max="3" width="20.7109375" style="53" customWidth="1"/>
    <col min="4" max="8" width="12.28125" style="53" customWidth="1"/>
    <col min="9" max="13" width="15.7109375" style="53" customWidth="1"/>
    <col min="14" max="15" width="9.140625" style="53" customWidth="1"/>
    <col min="16" max="16" width="0.9921875" style="53" customWidth="1"/>
    <col min="17" max="17" width="0.2890625" style="53" customWidth="1"/>
    <col min="18" max="18" width="20.7109375" style="53" customWidth="1"/>
    <col min="19" max="19" width="10.7109375" style="54" customWidth="1"/>
    <col min="20" max="26" width="10.7109375" style="53" customWidth="1"/>
    <col min="27" max="36" width="10.7109375" style="53" hidden="1" customWidth="1"/>
    <col min="37" max="37" width="9.140625" style="53" hidden="1" customWidth="1"/>
    <col min="38" max="44" width="9.140625" style="53" customWidth="1"/>
    <col min="45" max="45" width="1.1484375" style="53" customWidth="1"/>
    <col min="46" max="46" width="20.7109375" style="53" customWidth="1"/>
    <col min="47" max="47" width="10.7109375" style="53" customWidth="1"/>
    <col min="48" max="53" width="9.7109375" style="53" customWidth="1"/>
    <col min="54" max="63" width="9.7109375" style="53" hidden="1" customWidth="1"/>
    <col min="64" max="64" width="0" style="53" hidden="1" customWidth="1"/>
    <col min="65" max="16384" width="9.140625" style="53" customWidth="1"/>
  </cols>
  <sheetData>
    <row r="2" spans="2:46" ht="15" customHeight="1">
      <c r="B2" s="55" t="s">
        <v>90</v>
      </c>
      <c r="R2" s="55" t="s">
        <v>165</v>
      </c>
      <c r="AT2" s="55" t="s">
        <v>166</v>
      </c>
    </row>
    <row r="3" spans="2:63" s="61" customFormat="1" ht="18.75" customHeight="1">
      <c r="B3" s="53"/>
      <c r="C3" s="76" t="s">
        <v>91</v>
      </c>
      <c r="D3" s="58" t="s">
        <v>92</v>
      </c>
      <c r="E3" s="77" t="s">
        <v>93</v>
      </c>
      <c r="F3" s="78" t="s">
        <v>94</v>
      </c>
      <c r="G3" s="77" t="s">
        <v>95</v>
      </c>
      <c r="H3" s="78" t="s">
        <v>96</v>
      </c>
      <c r="I3" s="79"/>
      <c r="J3" s="79"/>
      <c r="K3" s="79"/>
      <c r="L3" s="79"/>
      <c r="M3" s="53"/>
      <c r="Q3" s="56"/>
      <c r="R3" s="57" t="s">
        <v>91</v>
      </c>
      <c r="S3" s="58" t="s">
        <v>92</v>
      </c>
      <c r="T3" s="58" t="s">
        <v>97</v>
      </c>
      <c r="U3" s="58" t="str">
        <f>INPUT!B4</f>
        <v>P1</v>
      </c>
      <c r="V3" s="58" t="str">
        <f>INPUT!B5</f>
        <v>P2</v>
      </c>
      <c r="W3" s="58" t="str">
        <f>INPUT!B6</f>
        <v>P3</v>
      </c>
      <c r="X3" s="58" t="str">
        <f>INPUT!B7</f>
        <v>P4</v>
      </c>
      <c r="Y3" s="58" t="str">
        <f>INPUT!B8</f>
        <v>P5</v>
      </c>
      <c r="Z3" s="58" t="str">
        <f>INPUT!B9</f>
        <v>P6</v>
      </c>
      <c r="AA3" s="58" t="str">
        <f>INPUT!B10</f>
        <v>P7</v>
      </c>
      <c r="AB3" s="58" t="str">
        <f>INPUT!B11</f>
        <v>P8</v>
      </c>
      <c r="AC3" s="58" t="str">
        <f>INPUT!B12</f>
        <v>P9</v>
      </c>
      <c r="AD3" s="58" t="str">
        <f>INPUT!B13</f>
        <v>P10</v>
      </c>
      <c r="AE3" s="58" t="str">
        <f>INPUT!B14</f>
        <v>P11</v>
      </c>
      <c r="AF3" s="58" t="str">
        <f>INPUT!B15</f>
        <v>P12</v>
      </c>
      <c r="AG3" s="58" t="str">
        <f>INPUT!B16</f>
        <v>P13</v>
      </c>
      <c r="AH3" s="58" t="str">
        <f>INPUT!B17</f>
        <v>P14</v>
      </c>
      <c r="AI3" s="58" t="str">
        <f>INPUT!B18</f>
        <v>P15</v>
      </c>
      <c r="AJ3" s="58" t="str">
        <f>INPUT!B19</f>
        <v>P16</v>
      </c>
      <c r="AK3" s="59"/>
      <c r="AL3" s="59"/>
      <c r="AM3" s="59"/>
      <c r="AN3" s="59"/>
      <c r="AO3" s="59"/>
      <c r="AP3" s="59"/>
      <c r="AQ3" s="59"/>
      <c r="AR3" s="59"/>
      <c r="AS3" s="59"/>
      <c r="AT3" s="60" t="s">
        <v>91</v>
      </c>
      <c r="AU3" s="49" t="s">
        <v>97</v>
      </c>
      <c r="AV3" s="49" t="str">
        <f>INPUT!B4</f>
        <v>P1</v>
      </c>
      <c r="AW3" s="49" t="str">
        <f>INPUT!B5</f>
        <v>P2</v>
      </c>
      <c r="AX3" s="49" t="str">
        <f>INPUT!B6</f>
        <v>P3</v>
      </c>
      <c r="AY3" s="49" t="str">
        <f>INPUT!B7</f>
        <v>P4</v>
      </c>
      <c r="AZ3" s="49" t="str">
        <f>INPUT!B8</f>
        <v>P5</v>
      </c>
      <c r="BA3" s="49" t="str">
        <f>INPUT!B9</f>
        <v>P6</v>
      </c>
      <c r="BB3" s="49" t="str">
        <f>INPUT!B10</f>
        <v>P7</v>
      </c>
      <c r="BC3" s="49" t="str">
        <f>INPUT!B11</f>
        <v>P8</v>
      </c>
      <c r="BD3" s="49" t="str">
        <f>INPUT!B12</f>
        <v>P9</v>
      </c>
      <c r="BE3" s="49" t="str">
        <f>INPUT!B13</f>
        <v>P10</v>
      </c>
      <c r="BF3" s="49" t="str">
        <f>INPUT!B14</f>
        <v>P11</v>
      </c>
      <c r="BG3" s="49" t="str">
        <f>INPUT!B15</f>
        <v>P12</v>
      </c>
      <c r="BH3" s="49" t="str">
        <f>INPUT!B16</f>
        <v>P13</v>
      </c>
      <c r="BI3" s="49" t="str">
        <f>INPUT!B17</f>
        <v>P14</v>
      </c>
      <c r="BJ3" s="49" t="str">
        <f>INPUT!B18</f>
        <v>P15</v>
      </c>
      <c r="BK3" s="49" t="str">
        <f>INPUT!B19</f>
        <v>P16</v>
      </c>
    </row>
    <row r="4" spans="3:63" ht="12" customHeight="1">
      <c r="C4" s="62" t="str">
        <f>INPUT!P4</f>
        <v>Community nurse</v>
      </c>
      <c r="D4" s="63" t="str">
        <f>INPUT!U4</f>
        <v>WTE</v>
      </c>
      <c r="E4" s="194">
        <f>'DL'!I4</f>
        <v>0</v>
      </c>
      <c r="F4" s="195">
        <f>((PLAN!Y7+PLAN!AN7+PLAN!BC7+PLAN!BR7+PLAN!CG7+PLAN!CV7+PLAN!DK7+PLAN!DZ7+PLAN!EO7+PLAN!FD7+PLAN!FS7+PLAN!GH7+PLAN!GW7+PLAN!HL7+PLAN!IA7+PLAN!IP7)/IF(INPUT!S4&gt;0,INPUT!S4,1))/IF(INPUT!V4&gt;0,INPUT!V4,1)</f>
        <v>18.516666666666666</v>
      </c>
      <c r="G4" s="80">
        <f>E4*INPUT!R4*INPUT!V4</f>
        <v>0</v>
      </c>
      <c r="H4" s="81">
        <f>INPUT!S4*INPUT!V4*F4</f>
        <v>694375</v>
      </c>
      <c r="I4" s="82"/>
      <c r="J4" s="82"/>
      <c r="K4" s="82"/>
      <c r="L4" s="82"/>
      <c r="Q4" s="56"/>
      <c r="R4" s="62" t="str">
        <f>INPUT!P4</f>
        <v>Community nurse</v>
      </c>
      <c r="S4" s="63" t="str">
        <f>INPUT!U4</f>
        <v>WTE</v>
      </c>
      <c r="T4" s="196">
        <f aca="true" t="shared" si="0" ref="T4:T23">F4</f>
        <v>18.516666666666666</v>
      </c>
      <c r="U4" s="196">
        <f>((PLAN!$Y7)/IF(INPUT!$S4&gt;0,INPUT!$S4,1))/IF(INPUT!$V4&gt;0,INPUT!$V4,1)</f>
        <v>0</v>
      </c>
      <c r="V4" s="196">
        <f>((PLAN!$AN7)/IF(INPUT!$S4&gt;0,INPUT!$S4,1))/IF(INPUT!$V4&gt;0,INPUT!$V4,1)</f>
        <v>0</v>
      </c>
      <c r="W4" s="196">
        <f>((PLAN!$BC7)/IF(INPUT!$S4&gt;0,INPUT!$S4,1))/IF(INPUT!$V4&gt;0,INPUT!$V4,1)</f>
        <v>18.516666666666666</v>
      </c>
      <c r="X4" s="196">
        <f>((PLAN!$BR7)/IF(INPUT!$S4&gt;0,INPUT!$S4,1))/IF(INPUT!$V4&gt;0,INPUT!$V4,1)</f>
        <v>0</v>
      </c>
      <c r="Y4" s="196">
        <f>((PLAN!$CG7)/IF(INPUT!$S4&gt;0,INPUT!$S4,1))/IF(INPUT!$V4&gt;0,INPUT!$V4,1)</f>
        <v>0</v>
      </c>
      <c r="Z4" s="196">
        <f>((PLAN!$CV7)/IF(INPUT!$S4&gt;0,INPUT!$S4,1))/IF(INPUT!$V4&gt;0,INPUT!$V4,1)</f>
        <v>0</v>
      </c>
      <c r="AA4" s="196">
        <f>((PLAN!$DK7)/IF(INPUT!$S4&gt;0,INPUT!$S4,1))/IF(INPUT!$V4&gt;0,INPUT!$V4,1)</f>
        <v>0</v>
      </c>
      <c r="AB4" s="196">
        <f>((PLAN!$DZ7)/IF(INPUT!$S4&gt;0,INPUT!$S4,1))/IF(INPUT!$V4&gt;0,INPUT!$V4,1)</f>
        <v>0</v>
      </c>
      <c r="AC4" s="196">
        <f>((PLAN!$EO7)/IF(INPUT!$S4&gt;0,INPUT!$S4,1))/IF(INPUT!$V4&gt;0,INPUT!$V4,1)</f>
        <v>0</v>
      </c>
      <c r="AD4" s="196">
        <f>((PLAN!$FD7)/IF(INPUT!$S4&gt;0,INPUT!$S4,1))/IF(INPUT!$V4&gt;0,INPUT!$V4,1)</f>
        <v>0</v>
      </c>
      <c r="AE4" s="196">
        <f>((PLAN!$FS7)/IF(INPUT!$S4&gt;0,INPUT!$S4,1))/IF(INPUT!$V4&gt;0,INPUT!$V4,1)</f>
        <v>0</v>
      </c>
      <c r="AF4" s="196">
        <f>((PLAN!$GH7)/IF(INPUT!$S4&gt;0,INPUT!$S4,1))/IF(INPUT!$V4&gt;0,INPUT!$V4,1)</f>
        <v>0</v>
      </c>
      <c r="AG4" s="196">
        <f>((PLAN!$GW7)/IF(INPUT!$S4&gt;0,INPUT!$S4,1))/IF(INPUT!$V4&gt;0,INPUT!$V4,1)</f>
        <v>0</v>
      </c>
      <c r="AH4" s="196">
        <f>((PLAN!$HL7)/IF(INPUT!$S4&gt;0,INPUT!$S4,1))/IF(INPUT!$V4&gt;0,INPUT!$V4,1)</f>
        <v>0</v>
      </c>
      <c r="AI4" s="196">
        <f>((PLAN!$IA7)/IF(INPUT!$S4&gt;0,INPUT!$S4,1))/IF(INPUT!$V4&gt;0,INPUT!$V4,1)</f>
        <v>0</v>
      </c>
      <c r="AJ4" s="196">
        <f>((PLAN!$IP7)/IF(INPUT!$S4&gt;0,INPUT!$S4,1))/IF(INPUT!$V4&gt;0,INPUT!$V4,1)</f>
        <v>0</v>
      </c>
      <c r="AK4" s="65"/>
      <c r="AL4" s="198"/>
      <c r="AM4" s="65"/>
      <c r="AN4" s="65"/>
      <c r="AO4" s="65"/>
      <c r="AP4" s="65"/>
      <c r="AQ4" s="65"/>
      <c r="AR4" s="65"/>
      <c r="AS4" s="65"/>
      <c r="AT4" s="62" t="str">
        <f>INPUT!P4</f>
        <v>Community nurse</v>
      </c>
      <c r="AU4" s="66">
        <f>SUM(AV4:BK4)</f>
        <v>694375</v>
      </c>
      <c r="AV4" s="66">
        <f>U4*INPUT!$S4*INPUT!$V4</f>
        <v>0</v>
      </c>
      <c r="AW4" s="66">
        <f>V4*INPUT!$S4*INPUT!$V4</f>
        <v>0</v>
      </c>
      <c r="AX4" s="66">
        <f>W4*INPUT!$S4*INPUT!$V4</f>
        <v>694375</v>
      </c>
      <c r="AY4" s="66">
        <f>X4*INPUT!$S4*INPUT!$V4</f>
        <v>0</v>
      </c>
      <c r="AZ4" s="66">
        <f>Y4*INPUT!$S4*INPUT!$V4</f>
        <v>0</v>
      </c>
      <c r="BA4" s="66">
        <f>Z4*INPUT!$S4*INPUT!$V4</f>
        <v>0</v>
      </c>
      <c r="BB4" s="66">
        <f>AA4*INPUT!$S4*INPUT!$V4</f>
        <v>0</v>
      </c>
      <c r="BC4" s="66">
        <f>AB4*INPUT!$S4*INPUT!$V4</f>
        <v>0</v>
      </c>
      <c r="BD4" s="66">
        <f>AC4*INPUT!$S4*INPUT!$V4</f>
        <v>0</v>
      </c>
      <c r="BE4" s="66">
        <f>AD4*INPUT!$S4*INPUT!$V4</f>
        <v>0</v>
      </c>
      <c r="BF4" s="66">
        <f>AE4*INPUT!$S4*INPUT!$V4</f>
        <v>0</v>
      </c>
      <c r="BG4" s="66">
        <f>AF4*INPUT!$S4*INPUT!$V4</f>
        <v>0</v>
      </c>
      <c r="BH4" s="66">
        <f>AG4*INPUT!$S4*INPUT!$V4</f>
        <v>0</v>
      </c>
      <c r="BI4" s="66">
        <f>AH4*INPUT!$S4*INPUT!$V4</f>
        <v>0</v>
      </c>
      <c r="BJ4" s="66">
        <f>AI4*INPUT!$S4*INPUT!$V4</f>
        <v>0</v>
      </c>
      <c r="BK4" s="66">
        <f>AJ4*INPUT!$S4*INPUT!$V4</f>
        <v>0</v>
      </c>
    </row>
    <row r="5" spans="3:63" ht="12" customHeight="1">
      <c r="C5" s="62" t="str">
        <f>INPUT!P5</f>
        <v>Physiotherapist</v>
      </c>
      <c r="D5" s="63" t="str">
        <f>INPUT!U5</f>
        <v>WTE</v>
      </c>
      <c r="E5" s="194">
        <f>'DL'!I5</f>
        <v>0</v>
      </c>
      <c r="F5" s="195">
        <f>((PLAN!Y8+PLAN!AN8+PLAN!BC8+PLAN!BR8+PLAN!CG8+PLAN!CV8+PLAN!DK8+PLAN!DZ8+PLAN!EO8+PLAN!FD8+PLAN!FS8+PLAN!GH8+PLAN!GW8+PLAN!HL8+PLAN!IA8+PLAN!IP8)/IF(INPUT!S5&gt;0,INPUT!S5,1))/IF(INPUT!V5&gt;0,INPUT!V5,1)</f>
        <v>0.18333333333333332</v>
      </c>
      <c r="G5" s="80">
        <f>E5*INPUT!R5*INPUT!V5</f>
        <v>0</v>
      </c>
      <c r="H5" s="81">
        <f>INPUT!S5*INPUT!V5*F5</f>
        <v>6874.999999999999</v>
      </c>
      <c r="I5" s="82"/>
      <c r="J5" s="82"/>
      <c r="K5" s="82"/>
      <c r="L5" s="82"/>
      <c r="Q5" s="56"/>
      <c r="R5" s="62" t="str">
        <f>INPUT!P5</f>
        <v>Physiotherapist</v>
      </c>
      <c r="S5" s="63" t="str">
        <f>INPUT!U5</f>
        <v>WTE</v>
      </c>
      <c r="T5" s="196">
        <f t="shared" si="0"/>
        <v>0.18333333333333332</v>
      </c>
      <c r="U5" s="196">
        <f>((PLAN!$Y8)/IF(INPUT!$S5&gt;0,INPUT!S5,1))/IF(INPUT!$V5&gt;0,INPUT!$V5,1)</f>
        <v>0</v>
      </c>
      <c r="V5" s="196">
        <f>((PLAN!$AN8)/IF(INPUT!$S5&gt;0,INPUT!$S5,1))/IF(INPUT!$V5&gt;0,INPUT!$V5,1)</f>
        <v>0</v>
      </c>
      <c r="W5" s="196">
        <f>((PLAN!$BC8)/IF(INPUT!$S5&gt;0,INPUT!$S5,1))/IF(INPUT!$V5&gt;0,INPUT!$V5,1)</f>
        <v>0.18333333333333332</v>
      </c>
      <c r="X5" s="196">
        <f>((PLAN!$BR8)/IF(INPUT!$S5&gt;0,INPUT!$S5,1))/IF(INPUT!$V5&gt;0,INPUT!$V5,1)</f>
        <v>0</v>
      </c>
      <c r="Y5" s="196">
        <f>((PLAN!$CG8)/IF(INPUT!$S5&gt;0,INPUT!$S5,1))/IF(INPUT!$V5&gt;0,INPUT!$V5,1)</f>
        <v>0</v>
      </c>
      <c r="Z5" s="196">
        <f>((PLAN!$CV8)/IF(INPUT!$S5&gt;0,INPUT!$S5,1))/IF(INPUT!$V5&gt;0,INPUT!$V5,1)</f>
        <v>0</v>
      </c>
      <c r="AA5" s="196">
        <f>((PLAN!$DK8)/IF(INPUT!$S5&gt;0,INPUT!$S5,1))/IF(INPUT!$V5&gt;0,INPUT!$V5,1)</f>
        <v>0</v>
      </c>
      <c r="AB5" s="196">
        <f>((PLAN!$DZ8)/IF(INPUT!$S5&gt;0,INPUT!$S5,1))/IF(INPUT!$V5&gt;0,INPUT!$V5,1)</f>
        <v>0</v>
      </c>
      <c r="AC5" s="196">
        <f>((PLAN!$EO8)/IF(INPUT!$S5&gt;0,INPUT!$S5,1))/IF(INPUT!$V5&gt;0,INPUT!$V5,1)</f>
        <v>0</v>
      </c>
      <c r="AD5" s="196">
        <f>((PLAN!$FD8)/IF(INPUT!$S5&gt;0,INPUT!$S5,1))/IF(INPUT!$V5&gt;0,INPUT!$V5,1)</f>
        <v>0</v>
      </c>
      <c r="AE5" s="196">
        <f>((PLAN!$FS8)/IF(INPUT!$S5&gt;0,INPUT!$S5,1))/IF(INPUT!$V5&gt;0,INPUT!$V5,1)</f>
        <v>0</v>
      </c>
      <c r="AF5" s="196">
        <f>((PLAN!$GH8)/IF(INPUT!$S5&gt;0,INPUT!$S5,1))/IF(INPUT!$V5&gt;0,INPUT!$V5,1)</f>
        <v>0</v>
      </c>
      <c r="AG5" s="196">
        <f>((PLAN!$GW8)/IF(INPUT!$S5&gt;0,INPUT!$S5,1))/IF(INPUT!$V5&gt;0,INPUT!$V5,1)</f>
        <v>0</v>
      </c>
      <c r="AH5" s="196">
        <f>((PLAN!$HL8)/IF(INPUT!$S5&gt;0,INPUT!$S5,1))/IF(INPUT!$V5&gt;0,INPUT!$V5,1)</f>
        <v>0</v>
      </c>
      <c r="AI5" s="196">
        <f>((PLAN!$IA8)/IF(INPUT!$S5&gt;0,INPUT!$S5,1))/IF(INPUT!$V5&gt;0,INPUT!$V5,1)</f>
        <v>0</v>
      </c>
      <c r="AJ5" s="196">
        <f>((PLAN!$IP8)/IF(INPUT!$S5&gt;0,INPUT!$S5,1))/IF(INPUT!$V5&gt;0,INPUT!$V5,1)</f>
        <v>0</v>
      </c>
      <c r="AK5" s="65"/>
      <c r="AL5" s="198"/>
      <c r="AM5" s="65"/>
      <c r="AN5" s="65"/>
      <c r="AO5" s="65"/>
      <c r="AP5" s="65"/>
      <c r="AQ5" s="65"/>
      <c r="AR5" s="65"/>
      <c r="AS5" s="65"/>
      <c r="AT5" s="62" t="str">
        <f>INPUT!P5</f>
        <v>Physiotherapist</v>
      </c>
      <c r="AU5" s="66">
        <f aca="true" t="shared" si="1" ref="AU5:AU23">SUM(AV5:BK5)</f>
        <v>6875</v>
      </c>
      <c r="AV5" s="66">
        <f>U5*INPUT!$S5*INPUT!$V5</f>
        <v>0</v>
      </c>
      <c r="AW5" s="66">
        <f>V5*INPUT!$S5*INPUT!$V5</f>
        <v>0</v>
      </c>
      <c r="AX5" s="66">
        <f>W5*INPUT!$S5*INPUT!$V5</f>
        <v>6875</v>
      </c>
      <c r="AY5" s="66">
        <f>X5*INPUT!$S5*INPUT!$V5</f>
        <v>0</v>
      </c>
      <c r="AZ5" s="66">
        <f>Y5*INPUT!$S5*INPUT!$V5</f>
        <v>0</v>
      </c>
      <c r="BA5" s="66">
        <f>Z5*INPUT!$S5*INPUT!$V5</f>
        <v>0</v>
      </c>
      <c r="BB5" s="66">
        <f>AA5*INPUT!$S5*INPUT!$V5</f>
        <v>0</v>
      </c>
      <c r="BC5" s="66">
        <f>AB5*INPUT!$S5*INPUT!$V5</f>
        <v>0</v>
      </c>
      <c r="BD5" s="66">
        <f>AC5*INPUT!$S5*INPUT!$V5</f>
        <v>0</v>
      </c>
      <c r="BE5" s="66">
        <f>AD5*INPUT!$S5*INPUT!$V5</f>
        <v>0</v>
      </c>
      <c r="BF5" s="66">
        <f>AE5*INPUT!$S5*INPUT!$V5</f>
        <v>0</v>
      </c>
      <c r="BG5" s="66">
        <f>AF5*INPUT!$S5*INPUT!$V5</f>
        <v>0</v>
      </c>
      <c r="BH5" s="66">
        <f>AG5*INPUT!$S5*INPUT!$V5</f>
        <v>0</v>
      </c>
      <c r="BI5" s="66">
        <f>AH5*INPUT!$S5*INPUT!$V5</f>
        <v>0</v>
      </c>
      <c r="BJ5" s="66">
        <f>AI5*INPUT!$S5*INPUT!$V5</f>
        <v>0</v>
      </c>
      <c r="BK5" s="66">
        <f>AJ5*INPUT!$S5*INPUT!$V5</f>
        <v>0</v>
      </c>
    </row>
    <row r="6" spans="3:63" ht="12" customHeight="1">
      <c r="C6" s="62" t="str">
        <f>INPUT!P6</f>
        <v>Care Assistant</v>
      </c>
      <c r="D6" s="63" t="str">
        <f>INPUT!U6</f>
        <v>WTE</v>
      </c>
      <c r="E6" s="194">
        <f>'DL'!I6</f>
        <v>0</v>
      </c>
      <c r="F6" s="195">
        <f>((PLAN!Y9+PLAN!AN9+PLAN!BC9+PLAN!BR9+PLAN!CG9+PLAN!CV9+PLAN!DK9+PLAN!DZ9+PLAN!EO9+PLAN!FD9+PLAN!FS9+PLAN!GH9+PLAN!GW9+PLAN!HL9+PLAN!IA9+PLAN!IP9)/IF(INPUT!S6&gt;0,INPUT!S6,1))/IF(INPUT!V6&gt;0,INPUT!V6,1)</f>
        <v>785.0382222222222</v>
      </c>
      <c r="G6" s="80">
        <f>E6*INPUT!R6*INPUT!V6</f>
        <v>0</v>
      </c>
      <c r="H6" s="81">
        <f>INPUT!S6*INPUT!V6*F6</f>
        <v>16297393.493333332</v>
      </c>
      <c r="I6" s="82"/>
      <c r="J6" s="82"/>
      <c r="K6" s="82"/>
      <c r="L6" s="82"/>
      <c r="Q6" s="56"/>
      <c r="R6" s="62" t="str">
        <f>INPUT!P6</f>
        <v>Care Assistant</v>
      </c>
      <c r="S6" s="63" t="str">
        <f>INPUT!U6</f>
        <v>WTE</v>
      </c>
      <c r="T6" s="196">
        <f t="shared" si="0"/>
        <v>785.0382222222222</v>
      </c>
      <c r="U6" s="196">
        <f>((PLAN!$Y9)/IF(INPUT!$S6&gt;0,INPUT!S6,1))/IF(INPUT!$V6&gt;0,INPUT!$V6,1)</f>
        <v>205.0935</v>
      </c>
      <c r="V6" s="196">
        <f>((PLAN!$AN9)/IF(INPUT!$S6&gt;0,INPUT!$S6,1))/IF(INPUT!$V6&gt;0,INPUT!$V6,1)</f>
        <v>18.594722222222224</v>
      </c>
      <c r="W6" s="196">
        <f>((PLAN!$BC9)/IF(INPUT!$S6&gt;0,INPUT!$S6,1))/IF(INPUT!$V6&gt;0,INPUT!$V6,1)</f>
        <v>334.5833333333333</v>
      </c>
      <c r="X6" s="196">
        <f>((PLAN!$BR9)/IF(INPUT!$S6&gt;0,INPUT!$S6,1))/IF(INPUT!$V6&gt;0,INPUT!$V6,1)</f>
        <v>118.43333333333334</v>
      </c>
      <c r="Y6" s="196">
        <f>((PLAN!$CG9)/IF(INPUT!$S6&gt;0,INPUT!$S6,1))/IF(INPUT!$V6&gt;0,INPUT!$V6,1)</f>
        <v>108.33333333333333</v>
      </c>
      <c r="Z6" s="196">
        <f>((PLAN!$CV9)/IF(INPUT!$S6&gt;0,INPUT!$S6,1))/IF(INPUT!$V6&gt;0,INPUT!$V6,1)</f>
        <v>0</v>
      </c>
      <c r="AA6" s="196">
        <f>((PLAN!$DK9)/IF(INPUT!$S6&gt;0,INPUT!$S6,1))/IF(INPUT!$V6&gt;0,INPUT!$V6,1)</f>
        <v>0</v>
      </c>
      <c r="AB6" s="196">
        <f>((PLAN!$DZ9)/IF(INPUT!$S6&gt;0,INPUT!$S6,1))/IF(INPUT!$V6&gt;0,INPUT!$V6,1)</f>
        <v>0</v>
      </c>
      <c r="AC6" s="196">
        <f>((PLAN!$EO9)/IF(INPUT!$S6&gt;0,INPUT!$S6,1))/IF(INPUT!$V6&gt;0,INPUT!$V6,1)</f>
        <v>0</v>
      </c>
      <c r="AD6" s="196">
        <f>((PLAN!$FD9)/IF(INPUT!$S6&gt;0,INPUT!$S6,1))/IF(INPUT!$V6&gt;0,INPUT!$V6,1)</f>
        <v>0</v>
      </c>
      <c r="AE6" s="196">
        <f>((PLAN!$FS9)/IF(INPUT!$S6&gt;0,INPUT!$S6,1))/IF(INPUT!$V6&gt;0,INPUT!$V6,1)</f>
        <v>0</v>
      </c>
      <c r="AF6" s="196">
        <f>((PLAN!$GH9)/IF(INPUT!$S6&gt;0,INPUT!$S6,1))/IF(INPUT!$V6&gt;0,INPUT!$V6,1)</f>
        <v>0</v>
      </c>
      <c r="AG6" s="196">
        <f>((PLAN!$GW9)/IF(INPUT!$S6&gt;0,INPUT!$S6,1))/IF(INPUT!$V6&gt;0,INPUT!$V6,1)</f>
        <v>0</v>
      </c>
      <c r="AH6" s="196">
        <f>((PLAN!$HL9)/IF(INPUT!$S6&gt;0,INPUT!$S6,1))/IF(INPUT!$V6&gt;0,INPUT!$V6,1)</f>
        <v>0</v>
      </c>
      <c r="AI6" s="196">
        <f>((PLAN!$IA9)/IF(INPUT!$S6&gt;0,INPUT!$S6,1))/IF(INPUT!$V6&gt;0,INPUT!$V6,1)</f>
        <v>0</v>
      </c>
      <c r="AJ6" s="196">
        <f>((PLAN!$IP9)/IF(INPUT!$S6&gt;0,INPUT!$S6,1))/IF(INPUT!$V6&gt;0,INPUT!$V6,1)</f>
        <v>0</v>
      </c>
      <c r="AK6" s="65"/>
      <c r="AL6" s="198"/>
      <c r="AM6" s="65"/>
      <c r="AN6" s="65"/>
      <c r="AO6" s="65"/>
      <c r="AP6" s="65"/>
      <c r="AQ6" s="65"/>
      <c r="AR6" s="65"/>
      <c r="AS6" s="65"/>
      <c r="AT6" s="62" t="str">
        <f>INPUT!P6</f>
        <v>Care Assistant</v>
      </c>
      <c r="AU6" s="66">
        <f t="shared" si="1"/>
        <v>16297393.493333334</v>
      </c>
      <c r="AV6" s="66">
        <f>U6*INPUT!$S6*INPUT!$V6</f>
        <v>4257741.0600000005</v>
      </c>
      <c r="AW6" s="66">
        <f>V6*INPUT!$S6*INPUT!$V6</f>
        <v>386026.43333333335</v>
      </c>
      <c r="AX6" s="66">
        <f>W6*INPUT!$S6*INPUT!$V6</f>
        <v>6945950</v>
      </c>
      <c r="AY6" s="66">
        <f>X6*INPUT!$S6*INPUT!$V6</f>
        <v>2458676</v>
      </c>
      <c r="AZ6" s="66">
        <f>Y6*INPUT!$S6*INPUT!$V6</f>
        <v>2249000</v>
      </c>
      <c r="BA6" s="66">
        <f>Z6*INPUT!$S6*INPUT!$V6</f>
        <v>0</v>
      </c>
      <c r="BB6" s="66">
        <f>AA6*INPUT!$S6*INPUT!$V6</f>
        <v>0</v>
      </c>
      <c r="BC6" s="66">
        <f>AB6*INPUT!$S6*INPUT!$V6</f>
        <v>0</v>
      </c>
      <c r="BD6" s="66">
        <f>AC6*INPUT!$S6*INPUT!$V6</f>
        <v>0</v>
      </c>
      <c r="BE6" s="66">
        <f>AD6*INPUT!$S6*INPUT!$V6</f>
        <v>0</v>
      </c>
      <c r="BF6" s="66">
        <f>AE6*INPUT!$S6*INPUT!$V6</f>
        <v>0</v>
      </c>
      <c r="BG6" s="66">
        <f>AF6*INPUT!$S6*INPUT!$V6</f>
        <v>0</v>
      </c>
      <c r="BH6" s="66">
        <f>AG6*INPUT!$S6*INPUT!$V6</f>
        <v>0</v>
      </c>
      <c r="BI6" s="66">
        <f>AH6*INPUT!$S6*INPUT!$V6</f>
        <v>0</v>
      </c>
      <c r="BJ6" s="66">
        <f>AI6*INPUT!$S6*INPUT!$V6</f>
        <v>0</v>
      </c>
      <c r="BK6" s="66">
        <f>AJ6*INPUT!$S6*INPUT!$V6</f>
        <v>0</v>
      </c>
    </row>
    <row r="7" spans="3:63" ht="12" customHeight="1">
      <c r="C7" s="62" t="str">
        <f>INPUT!P7</f>
        <v>OT</v>
      </c>
      <c r="D7" s="63" t="str">
        <f>INPUT!U7</f>
        <v>WTE</v>
      </c>
      <c r="E7" s="194">
        <f>'DL'!I7</f>
        <v>0</v>
      </c>
      <c r="F7" s="195">
        <f>((PLAN!Y10+PLAN!AN10+PLAN!BC10+PLAN!BR10+PLAN!CG10+PLAN!CV10+PLAN!DK10+PLAN!DZ10+PLAN!EO10+PLAN!FD10+PLAN!FS10+PLAN!GH10+PLAN!GW10+PLAN!HL10+PLAN!IA10+PLAN!IP10)/IF(INPUT!S7&gt;0,INPUT!S7,1))/IF(INPUT!V7&gt;0,INPUT!V7,1)</f>
        <v>7.725786666666667</v>
      </c>
      <c r="G7" s="80">
        <f>E7*INPUT!R7*INPUT!V7</f>
        <v>0</v>
      </c>
      <c r="H7" s="81">
        <f>INPUT!S7*INPUT!V7*F7</f>
        <v>289717</v>
      </c>
      <c r="I7" s="82"/>
      <c r="J7" s="82"/>
      <c r="K7" s="82"/>
      <c r="L7" s="82"/>
      <c r="Q7" s="56"/>
      <c r="R7" s="62" t="str">
        <f>INPUT!P7</f>
        <v>OT</v>
      </c>
      <c r="S7" s="63" t="str">
        <f>INPUT!U7</f>
        <v>WTE</v>
      </c>
      <c r="T7" s="196">
        <f t="shared" si="0"/>
        <v>7.725786666666667</v>
      </c>
      <c r="U7" s="196">
        <f>((PLAN!$Y10)/IF(INPUT!$S7&gt;0,INPUT!S7,1))/IF(INPUT!$V7&gt;0,INPUT!$V7,1)</f>
        <v>2.69712</v>
      </c>
      <c r="V7" s="196">
        <f>((PLAN!$AN10)/IF(INPUT!$S7&gt;0,INPUT!$S7,1))/IF(INPUT!$V7&gt;0,INPUT!$V7,1)</f>
        <v>0.262</v>
      </c>
      <c r="W7" s="196">
        <f>((PLAN!$BC10)/IF(INPUT!$S7&gt;0,INPUT!$S7,1))/IF(INPUT!$V7&gt;0,INPUT!$V7,1)</f>
        <v>0.36666666666666664</v>
      </c>
      <c r="X7" s="196">
        <f>((PLAN!$BR10)/IF(INPUT!$S7&gt;0,INPUT!$S7,1))/IF(INPUT!$V7&gt;0,INPUT!$V7,1)</f>
        <v>4.4</v>
      </c>
      <c r="Y7" s="196">
        <f>((PLAN!$CG10)/IF(INPUT!$S7&gt;0,INPUT!$S7,1))/IF(INPUT!$V7&gt;0,INPUT!$V7,1)</f>
        <v>0</v>
      </c>
      <c r="Z7" s="196">
        <f>((PLAN!$CV10)/IF(INPUT!$S7&gt;0,INPUT!$S7,1))/IF(INPUT!$V7&gt;0,INPUT!$V7,1)</f>
        <v>0</v>
      </c>
      <c r="AA7" s="196">
        <f>((PLAN!$DK10)/IF(INPUT!$S7&gt;0,INPUT!$S7,1))/IF(INPUT!$V7&gt;0,INPUT!$V7,1)</f>
        <v>0</v>
      </c>
      <c r="AB7" s="196">
        <f>((PLAN!$DZ10)/IF(INPUT!$S7&gt;0,INPUT!$S7,1))/IF(INPUT!$V7&gt;0,INPUT!$V7,1)</f>
        <v>0</v>
      </c>
      <c r="AC7" s="196">
        <f>((PLAN!$EO10)/IF(INPUT!$S7&gt;0,INPUT!$S7,1))/IF(INPUT!$V7&gt;0,INPUT!$V7,1)</f>
        <v>0</v>
      </c>
      <c r="AD7" s="196">
        <f>((PLAN!$FD10)/IF(INPUT!$S7&gt;0,INPUT!$S7,1))/IF(INPUT!$V7&gt;0,INPUT!$V7,1)</f>
        <v>0</v>
      </c>
      <c r="AE7" s="196">
        <f>((PLAN!$FS10)/IF(INPUT!$S7&gt;0,INPUT!$S7,1))/IF(INPUT!$V7&gt;0,INPUT!$V7,1)</f>
        <v>0</v>
      </c>
      <c r="AF7" s="196">
        <f>((PLAN!$GH10)/IF(INPUT!$S7&gt;0,INPUT!$S7,1))/IF(INPUT!$V7&gt;0,INPUT!$V7,1)</f>
        <v>0</v>
      </c>
      <c r="AG7" s="196">
        <f>((PLAN!$GW10)/IF(INPUT!$S7&gt;0,INPUT!$S7,1))/IF(INPUT!$V7&gt;0,INPUT!$V7,1)</f>
        <v>0</v>
      </c>
      <c r="AH7" s="196">
        <f>((PLAN!$HL10)/IF(INPUT!$S7&gt;0,INPUT!$S7,1))/IF(INPUT!$V7&gt;0,INPUT!$V7,1)</f>
        <v>0</v>
      </c>
      <c r="AI7" s="196">
        <f>((PLAN!$IA10)/IF(INPUT!$S7&gt;0,INPUT!$S7,1))/IF(INPUT!$V7&gt;0,INPUT!$V7,1)</f>
        <v>0</v>
      </c>
      <c r="AJ7" s="196">
        <f>((PLAN!$IP10)/IF(INPUT!$S7&gt;0,INPUT!$S7,1))/IF(INPUT!$V7&gt;0,INPUT!$V7,1)</f>
        <v>0</v>
      </c>
      <c r="AK7" s="65"/>
      <c r="AL7" s="198"/>
      <c r="AM7" s="65"/>
      <c r="AN7" s="65"/>
      <c r="AO7" s="65"/>
      <c r="AP7" s="65"/>
      <c r="AQ7" s="65"/>
      <c r="AR7" s="65"/>
      <c r="AS7" s="65"/>
      <c r="AT7" s="62" t="str">
        <f>INPUT!P7</f>
        <v>OT</v>
      </c>
      <c r="AU7" s="66">
        <f t="shared" si="1"/>
        <v>289717</v>
      </c>
      <c r="AV7" s="66">
        <f>U7*INPUT!$S7*INPUT!$V7</f>
        <v>101142</v>
      </c>
      <c r="AW7" s="66">
        <f>V7*INPUT!$S7*INPUT!$V7</f>
        <v>9825.000000000002</v>
      </c>
      <c r="AX7" s="66">
        <f>W7*INPUT!$S7*INPUT!$V7</f>
        <v>13750</v>
      </c>
      <c r="AY7" s="66">
        <f>X7*INPUT!$S7*INPUT!$V7</f>
        <v>165000.00000000003</v>
      </c>
      <c r="AZ7" s="66">
        <f>Y7*INPUT!$S7*INPUT!$V7</f>
        <v>0</v>
      </c>
      <c r="BA7" s="66">
        <f>Z7*INPUT!$S7*INPUT!$V7</f>
        <v>0</v>
      </c>
      <c r="BB7" s="66">
        <f>AA7*INPUT!$S7*INPUT!$V7</f>
        <v>0</v>
      </c>
      <c r="BC7" s="66">
        <f>AB7*INPUT!$S7*INPUT!$V7</f>
        <v>0</v>
      </c>
      <c r="BD7" s="66">
        <f>AC7*INPUT!$S7*INPUT!$V7</f>
        <v>0</v>
      </c>
      <c r="BE7" s="66">
        <f>AD7*INPUT!$S7*INPUT!$V7</f>
        <v>0</v>
      </c>
      <c r="BF7" s="66">
        <f>AE7*INPUT!$S7*INPUT!$V7</f>
        <v>0</v>
      </c>
      <c r="BG7" s="66">
        <f>AF7*INPUT!$S7*INPUT!$V7</f>
        <v>0</v>
      </c>
      <c r="BH7" s="66">
        <f>AG7*INPUT!$S7*INPUT!$V7</f>
        <v>0</v>
      </c>
      <c r="BI7" s="66">
        <f>AH7*INPUT!$S7*INPUT!$V7</f>
        <v>0</v>
      </c>
      <c r="BJ7" s="66">
        <f>AI7*INPUT!$S7*INPUT!$V7</f>
        <v>0</v>
      </c>
      <c r="BK7" s="66">
        <f>AJ7*INPUT!$S7*INPUT!$V7</f>
        <v>0</v>
      </c>
    </row>
    <row r="8" spans="3:63" ht="12" customHeight="1">
      <c r="C8" s="62" t="str">
        <f>INPUT!P8</f>
        <v>Geriatrician</v>
      </c>
      <c r="D8" s="63" t="str">
        <f>INPUT!U8</f>
        <v>WTE</v>
      </c>
      <c r="E8" s="194">
        <f>'DL'!I8</f>
        <v>0</v>
      </c>
      <c r="F8" s="195">
        <f>((PLAN!Y11+PLAN!AN11+PLAN!BC11+PLAN!BR11+PLAN!CG11+PLAN!CV11+PLAN!DK11+PLAN!DZ11+PLAN!EO11+PLAN!FD11+PLAN!FS11+PLAN!GH11+PLAN!GW11+PLAN!HL11+PLAN!IA11+PLAN!IP11)/IF(INPUT!S8&gt;0,INPUT!S8,1))/IF(INPUT!V8&gt;0,INPUT!V8,1)</f>
        <v>0</v>
      </c>
      <c r="G8" s="80">
        <f>E8*INPUT!R8*INPUT!V8</f>
        <v>0</v>
      </c>
      <c r="H8" s="81">
        <f>INPUT!S8*INPUT!V8*F8</f>
        <v>0</v>
      </c>
      <c r="I8" s="82"/>
      <c r="J8" s="82"/>
      <c r="K8" s="82"/>
      <c r="L8" s="82"/>
      <c r="Q8" s="56"/>
      <c r="R8" s="62" t="str">
        <f>INPUT!P8</f>
        <v>Geriatrician</v>
      </c>
      <c r="S8" s="63" t="str">
        <f>INPUT!U8</f>
        <v>WTE</v>
      </c>
      <c r="T8" s="196">
        <f t="shared" si="0"/>
        <v>0</v>
      </c>
      <c r="U8" s="196">
        <f>((PLAN!$Y11)/IF(INPUT!$S8&gt;0,INPUT!S8,1))/IF(INPUT!$V8&gt;0,INPUT!$V8,1)</f>
        <v>0</v>
      </c>
      <c r="V8" s="196">
        <f>((PLAN!$AN11)/IF(INPUT!$S8&gt;0,INPUT!$S8,1))/IF(INPUT!$V8&gt;0,INPUT!$V8,1)</f>
        <v>0</v>
      </c>
      <c r="W8" s="196">
        <f>((PLAN!$BC11)/IF(INPUT!$S8&gt;0,INPUT!$S8,1))/IF(INPUT!$V8&gt;0,INPUT!$V8,1)</f>
        <v>0</v>
      </c>
      <c r="X8" s="196">
        <f>((PLAN!$BR11)/IF(INPUT!$S8&gt;0,INPUT!$S8,1))/IF(INPUT!$V8&gt;0,INPUT!$V8,1)</f>
        <v>0</v>
      </c>
      <c r="Y8" s="196">
        <f>((PLAN!$CG11)/IF(INPUT!$S8&gt;0,INPUT!$S8,1))/IF(INPUT!$V8&gt;0,INPUT!$V8,1)</f>
        <v>0</v>
      </c>
      <c r="Z8" s="196">
        <f>((PLAN!$CV11)/IF(INPUT!$S8&gt;0,INPUT!$S8,1))/IF(INPUT!$V8&gt;0,INPUT!$V8,1)</f>
        <v>0</v>
      </c>
      <c r="AA8" s="196">
        <f>((PLAN!$DK11)/IF(INPUT!$S8&gt;0,INPUT!$S8,1))/IF(INPUT!$V8&gt;0,INPUT!$V8,1)</f>
        <v>0</v>
      </c>
      <c r="AB8" s="196">
        <f>((PLAN!$DZ11)/IF(INPUT!$S8&gt;0,INPUT!$S8,1))/IF(INPUT!$V8&gt;0,INPUT!$V8,1)</f>
        <v>0</v>
      </c>
      <c r="AC8" s="196">
        <f>((PLAN!$EO11)/IF(INPUT!$S8&gt;0,INPUT!$S8,1))/IF(INPUT!$V8&gt;0,INPUT!$V8,1)</f>
        <v>0</v>
      </c>
      <c r="AD8" s="196">
        <f>((PLAN!$FD11)/IF(INPUT!$S8&gt;0,INPUT!$S8,1))/IF(INPUT!$V8&gt;0,INPUT!$V8,1)</f>
        <v>0</v>
      </c>
      <c r="AE8" s="196">
        <f>((PLAN!$FS11)/IF(INPUT!$S8&gt;0,INPUT!$S8,1))/IF(INPUT!$V8&gt;0,INPUT!$V8,1)</f>
        <v>0</v>
      </c>
      <c r="AF8" s="196">
        <f>((PLAN!$GH11)/IF(INPUT!$S8&gt;0,INPUT!$S8,1))/IF(INPUT!$V8&gt;0,INPUT!$V8,1)</f>
        <v>0</v>
      </c>
      <c r="AG8" s="196">
        <f>((PLAN!$GW11)/IF(INPUT!$S8&gt;0,INPUT!$S8,1))/IF(INPUT!$V8&gt;0,INPUT!$V8,1)</f>
        <v>0</v>
      </c>
      <c r="AH8" s="196">
        <f>((PLAN!$HL11)/IF(INPUT!$S8&gt;0,INPUT!$S8,1))/IF(INPUT!$V8&gt;0,INPUT!$V8,1)</f>
        <v>0</v>
      </c>
      <c r="AI8" s="196">
        <f>((PLAN!$IA11)/IF(INPUT!$S8&gt;0,INPUT!$S8,1))/IF(INPUT!$V8&gt;0,INPUT!$V8,1)</f>
        <v>0</v>
      </c>
      <c r="AJ8" s="196">
        <f>((PLAN!$IP11)/IF(INPUT!$S8&gt;0,INPUT!$S8,1))/IF(INPUT!$V8&gt;0,INPUT!$V8,1)</f>
        <v>0</v>
      </c>
      <c r="AK8" s="65"/>
      <c r="AL8" s="198"/>
      <c r="AM8" s="65"/>
      <c r="AN8" s="65"/>
      <c r="AO8" s="65"/>
      <c r="AP8" s="65"/>
      <c r="AQ8" s="65"/>
      <c r="AR8" s="65"/>
      <c r="AS8" s="65"/>
      <c r="AT8" s="62" t="str">
        <f>INPUT!P8</f>
        <v>Geriatrician</v>
      </c>
      <c r="AU8" s="66">
        <f t="shared" si="1"/>
        <v>0</v>
      </c>
      <c r="AV8" s="66">
        <f>U8*INPUT!$S8*INPUT!$V8</f>
        <v>0</v>
      </c>
      <c r="AW8" s="66">
        <f>V8*INPUT!$S8*INPUT!$V8</f>
        <v>0</v>
      </c>
      <c r="AX8" s="66">
        <f>W8*INPUT!$S8*INPUT!$V8</f>
        <v>0</v>
      </c>
      <c r="AY8" s="66">
        <f>X8*INPUT!$S8*INPUT!$V8</f>
        <v>0</v>
      </c>
      <c r="AZ8" s="66">
        <f>Y8*INPUT!$S8*INPUT!$V8</f>
        <v>0</v>
      </c>
      <c r="BA8" s="66">
        <f>Z8*INPUT!$S8*INPUT!$V8</f>
        <v>0</v>
      </c>
      <c r="BB8" s="66">
        <f>AA8*INPUT!$S8*INPUT!$V8</f>
        <v>0</v>
      </c>
      <c r="BC8" s="66">
        <f>AB8*INPUT!$S8*INPUT!$V8</f>
        <v>0</v>
      </c>
      <c r="BD8" s="66">
        <f>AC8*INPUT!$S8*INPUT!$V8</f>
        <v>0</v>
      </c>
      <c r="BE8" s="66">
        <f>AD8*INPUT!$S8*INPUT!$V8</f>
        <v>0</v>
      </c>
      <c r="BF8" s="66">
        <f>AE8*INPUT!$S8*INPUT!$V8</f>
        <v>0</v>
      </c>
      <c r="BG8" s="66">
        <f>AF8*INPUT!$S8*INPUT!$V8</f>
        <v>0</v>
      </c>
      <c r="BH8" s="66">
        <f>AG8*INPUT!$S8*INPUT!$V8</f>
        <v>0</v>
      </c>
      <c r="BI8" s="66">
        <f>AH8*INPUT!$S8*INPUT!$V8</f>
        <v>0</v>
      </c>
      <c r="BJ8" s="66">
        <f>AI8*INPUT!$S8*INPUT!$V8</f>
        <v>0</v>
      </c>
      <c r="BK8" s="66">
        <f>AJ8*INPUT!$S8*INPUT!$V8</f>
        <v>0</v>
      </c>
    </row>
    <row r="9" spans="3:63" ht="12" customHeight="1">
      <c r="C9" s="62" t="str">
        <f>INPUT!P9</f>
        <v>Rehab asst</v>
      </c>
      <c r="D9" s="63" t="str">
        <f>INPUT!U9</f>
        <v>WTE</v>
      </c>
      <c r="E9" s="194">
        <f>'DL'!I9</f>
        <v>0</v>
      </c>
      <c r="F9" s="195">
        <f>((PLAN!Y12+PLAN!AN12+PLAN!BC12+PLAN!BR12+PLAN!CG12+PLAN!CV12+PLAN!DK12+PLAN!DZ12+PLAN!EO12+PLAN!FD12+PLAN!FS12+PLAN!GH12+PLAN!GW12+PLAN!HL12+PLAN!IA12+PLAN!IP12)/IF(INPUT!S9&gt;0,INPUT!S9,1))/IF(INPUT!V9&gt;0,INPUT!V9,1)</f>
        <v>0</v>
      </c>
      <c r="G9" s="80">
        <f>E9*INPUT!R9*INPUT!V9</f>
        <v>0</v>
      </c>
      <c r="H9" s="81">
        <f>INPUT!S9*INPUT!V9*F9</f>
        <v>0</v>
      </c>
      <c r="I9" s="82"/>
      <c r="J9" s="82"/>
      <c r="K9" s="82"/>
      <c r="L9" s="82"/>
      <c r="Q9" s="56"/>
      <c r="R9" s="62" t="str">
        <f>INPUT!P9</f>
        <v>Rehab asst</v>
      </c>
      <c r="S9" s="63" t="str">
        <f>INPUT!U9</f>
        <v>WTE</v>
      </c>
      <c r="T9" s="196">
        <f t="shared" si="0"/>
        <v>0</v>
      </c>
      <c r="U9" s="196">
        <f>((PLAN!$Y12)/IF(INPUT!$S9&gt;0,INPUT!S9,1))/IF(INPUT!$V9&gt;0,INPUT!$V9,1)</f>
        <v>0</v>
      </c>
      <c r="V9" s="196">
        <f>((PLAN!$AN12)/IF(INPUT!$S9&gt;0,INPUT!$S9,1))/IF(INPUT!$V9&gt;0,INPUT!$V9,1)</f>
        <v>0</v>
      </c>
      <c r="W9" s="196">
        <f>((PLAN!$BC12)/IF(INPUT!$S9&gt;0,INPUT!$S9,1))/IF(INPUT!$V9&gt;0,INPUT!$V9,1)</f>
        <v>0</v>
      </c>
      <c r="X9" s="196">
        <f>((PLAN!$BR12)/IF(INPUT!$S9&gt;0,INPUT!$S9,1))/IF(INPUT!$V9&gt;0,INPUT!$V9,1)</f>
        <v>0</v>
      </c>
      <c r="Y9" s="196">
        <f>((PLAN!$CG12)/IF(INPUT!$S9&gt;0,INPUT!$S9,1))/IF(INPUT!$V9&gt;0,INPUT!$V9,1)</f>
        <v>0</v>
      </c>
      <c r="Z9" s="196">
        <f>((PLAN!$CV12)/IF(INPUT!$S9&gt;0,INPUT!$S9,1))/IF(INPUT!$V9&gt;0,INPUT!$V9,1)</f>
        <v>0</v>
      </c>
      <c r="AA9" s="196">
        <f>((PLAN!$DK12)/IF(INPUT!$S9&gt;0,INPUT!$S9,1))/IF(INPUT!$V9&gt;0,INPUT!$V9,1)</f>
        <v>0</v>
      </c>
      <c r="AB9" s="196">
        <f>((PLAN!$DZ12)/IF(INPUT!$S9&gt;0,INPUT!$S9,1))/IF(INPUT!$V9&gt;0,INPUT!$V9,1)</f>
        <v>0</v>
      </c>
      <c r="AC9" s="196">
        <f>((PLAN!$EO12)/IF(INPUT!$S9&gt;0,INPUT!$S9,1))/IF(INPUT!$V9&gt;0,INPUT!$V9,1)</f>
        <v>0</v>
      </c>
      <c r="AD9" s="196">
        <f>((PLAN!$FD12)/IF(INPUT!$S9&gt;0,INPUT!$S9,1))/IF(INPUT!$V9&gt;0,INPUT!$V9,1)</f>
        <v>0</v>
      </c>
      <c r="AE9" s="196">
        <f>((PLAN!$FS12)/IF(INPUT!$S9&gt;0,INPUT!$S9,1))/IF(INPUT!$V9&gt;0,INPUT!$V9,1)</f>
        <v>0</v>
      </c>
      <c r="AF9" s="196">
        <f>((PLAN!$GH12)/IF(INPUT!$S9&gt;0,INPUT!$S9,1))/IF(INPUT!$V9&gt;0,INPUT!$V9,1)</f>
        <v>0</v>
      </c>
      <c r="AG9" s="196">
        <f>((PLAN!$GW12)/IF(INPUT!$S9&gt;0,INPUT!$S9,1))/IF(INPUT!$V9&gt;0,INPUT!$V9,1)</f>
        <v>0</v>
      </c>
      <c r="AH9" s="196">
        <f>((PLAN!$HL12)/IF(INPUT!$S9&gt;0,INPUT!$S9,1))/IF(INPUT!$V9&gt;0,INPUT!$V9,1)</f>
        <v>0</v>
      </c>
      <c r="AI9" s="196">
        <f>((PLAN!$IA12)/IF(INPUT!$S9&gt;0,INPUT!$S9,1))/IF(INPUT!$V9&gt;0,INPUT!$V9,1)</f>
        <v>0</v>
      </c>
      <c r="AJ9" s="196">
        <f>((PLAN!$IP12)/IF(INPUT!$S9&gt;0,INPUT!$S9,1))/IF(INPUT!$V9&gt;0,INPUT!$V9,1)</f>
        <v>0</v>
      </c>
      <c r="AK9" s="65"/>
      <c r="AL9" s="198"/>
      <c r="AM9" s="65"/>
      <c r="AN9" s="65"/>
      <c r="AO9" s="65"/>
      <c r="AP9" s="65"/>
      <c r="AQ9" s="65"/>
      <c r="AR9" s="65"/>
      <c r="AS9" s="65"/>
      <c r="AT9" s="62" t="str">
        <f>INPUT!P9</f>
        <v>Rehab asst</v>
      </c>
      <c r="AU9" s="66">
        <f t="shared" si="1"/>
        <v>0</v>
      </c>
      <c r="AV9" s="66">
        <f>U9*INPUT!$S9*INPUT!$V9</f>
        <v>0</v>
      </c>
      <c r="AW9" s="66">
        <f>V9*INPUT!$S9*INPUT!$V9</f>
        <v>0</v>
      </c>
      <c r="AX9" s="66">
        <f>W9*INPUT!$S9*INPUT!$V9</f>
        <v>0</v>
      </c>
      <c r="AY9" s="66">
        <f>X9*INPUT!$S9*INPUT!$V9</f>
        <v>0</v>
      </c>
      <c r="AZ9" s="66">
        <f>Y9*INPUT!$S9*INPUT!$V9</f>
        <v>0</v>
      </c>
      <c r="BA9" s="66">
        <f>Z9*INPUT!$S9*INPUT!$V9</f>
        <v>0</v>
      </c>
      <c r="BB9" s="66">
        <f>AA9*INPUT!$S9*INPUT!$V9</f>
        <v>0</v>
      </c>
      <c r="BC9" s="66">
        <f>AB9*INPUT!$S9*INPUT!$V9</f>
        <v>0</v>
      </c>
      <c r="BD9" s="66">
        <f>AC9*INPUT!$S9*INPUT!$V9</f>
        <v>0</v>
      </c>
      <c r="BE9" s="66">
        <f>AD9*INPUT!$S9*INPUT!$V9</f>
        <v>0</v>
      </c>
      <c r="BF9" s="66">
        <f>AE9*INPUT!$S9*INPUT!$V9</f>
        <v>0</v>
      </c>
      <c r="BG9" s="66">
        <f>AF9*INPUT!$S9*INPUT!$V9</f>
        <v>0</v>
      </c>
      <c r="BH9" s="66">
        <f>AG9*INPUT!$S9*INPUT!$V9</f>
        <v>0</v>
      </c>
      <c r="BI9" s="66">
        <f>AH9*INPUT!$S9*INPUT!$V9</f>
        <v>0</v>
      </c>
      <c r="BJ9" s="66">
        <f>AI9*INPUT!$S9*INPUT!$V9</f>
        <v>0</v>
      </c>
      <c r="BK9" s="66">
        <f>AJ9*INPUT!$S9*INPUT!$V9</f>
        <v>0</v>
      </c>
    </row>
    <row r="10" spans="3:63" ht="12" customHeight="1">
      <c r="C10" s="62" t="str">
        <f>INPUT!P10</f>
        <v>Care home EMH</v>
      </c>
      <c r="D10" s="63" t="str">
        <f>INPUT!U10</f>
        <v>Places</v>
      </c>
      <c r="E10" s="194">
        <f>'DL'!I10</f>
        <v>0</v>
      </c>
      <c r="F10" s="195">
        <f>((PLAN!Y13+PLAN!AN13+PLAN!BC13+PLAN!BR13+PLAN!CG13+PLAN!CV13+PLAN!DK13+PLAN!DZ13+PLAN!EO13+PLAN!FD13+PLAN!FS13+PLAN!GH13+PLAN!GW13+PLAN!HL13+PLAN!IA13+PLAN!IP13)/IF(INPUT!S10&gt;0,INPUT!S10,1))/IF(INPUT!V10&gt;0,INPUT!V10,1)</f>
        <v>185.58333333333334</v>
      </c>
      <c r="G10" s="80">
        <f>E10*INPUT!R10*INPUT!V10</f>
        <v>0</v>
      </c>
      <c r="H10" s="81">
        <f>INPUT!S10*INPUT!V10*F10</f>
        <v>3956636.666666667</v>
      </c>
      <c r="I10" s="82"/>
      <c r="J10" s="82"/>
      <c r="K10" s="82"/>
      <c r="L10" s="82"/>
      <c r="Q10" s="56"/>
      <c r="R10" s="62" t="str">
        <f>INPUT!P10</f>
        <v>Care home EMH</v>
      </c>
      <c r="S10" s="63" t="str">
        <f>INPUT!U10</f>
        <v>Places</v>
      </c>
      <c r="T10" s="196">
        <f t="shared" si="0"/>
        <v>185.58333333333334</v>
      </c>
      <c r="U10" s="196">
        <f>((PLAN!$Y13)/IF(INPUT!$S10&gt;0,INPUT!S10,1))/IF(INPUT!$V10&gt;0,INPUT!$V10,1)</f>
        <v>0</v>
      </c>
      <c r="V10" s="196">
        <f>((PLAN!$AN13)/IF(INPUT!$S10&gt;0,INPUT!$S10,1))/IF(INPUT!$V10&gt;0,INPUT!$V10,1)</f>
        <v>185.58333333333334</v>
      </c>
      <c r="W10" s="196">
        <f>((PLAN!$BC13)/IF(INPUT!$S10&gt;0,INPUT!$S10,1))/IF(INPUT!$V10&gt;0,INPUT!$V10,1)</f>
        <v>0</v>
      </c>
      <c r="X10" s="196">
        <f>((PLAN!$BR13)/IF(INPUT!$S10&gt;0,INPUT!$S10,1))/IF(INPUT!$V10&gt;0,INPUT!$V10,1)</f>
        <v>0</v>
      </c>
      <c r="Y10" s="196">
        <f>((PLAN!$CG13)/IF(INPUT!$S10&gt;0,INPUT!$S10,1))/IF(INPUT!$V10&gt;0,INPUT!$V10,1)</f>
        <v>0</v>
      </c>
      <c r="Z10" s="196">
        <f>((PLAN!$CV13)/IF(INPUT!$S10&gt;0,INPUT!$S10,1))/IF(INPUT!$V10&gt;0,INPUT!$V10,1)</f>
        <v>0</v>
      </c>
      <c r="AA10" s="196">
        <f>((PLAN!$DK13)/IF(INPUT!$S10&gt;0,INPUT!$S10,1))/IF(INPUT!$V10&gt;0,INPUT!$V10,1)</f>
        <v>0</v>
      </c>
      <c r="AB10" s="196">
        <f>((PLAN!$DZ13)/IF(INPUT!$S10&gt;0,INPUT!$S10,1))/IF(INPUT!$V10&gt;0,INPUT!$V10,1)</f>
        <v>0</v>
      </c>
      <c r="AC10" s="196">
        <f>((PLAN!$EO13)/IF(INPUT!$S10&gt;0,INPUT!$S10,1))/IF(INPUT!$V10&gt;0,INPUT!$V10,1)</f>
        <v>0</v>
      </c>
      <c r="AD10" s="196">
        <f>((PLAN!$FD13)/IF(INPUT!$S10&gt;0,INPUT!$S10,1))/IF(INPUT!$V10&gt;0,INPUT!$V10,1)</f>
        <v>0</v>
      </c>
      <c r="AE10" s="196">
        <f>((PLAN!$FS13)/IF(INPUT!$S10&gt;0,INPUT!$S10,1))/IF(INPUT!$V10&gt;0,INPUT!$V10,1)</f>
        <v>0</v>
      </c>
      <c r="AF10" s="196">
        <f>((PLAN!$GH13)/IF(INPUT!$S10&gt;0,INPUT!$S10,1))/IF(INPUT!$V10&gt;0,INPUT!$V10,1)</f>
        <v>0</v>
      </c>
      <c r="AG10" s="196">
        <f>((PLAN!$GW13)/IF(INPUT!$S10&gt;0,INPUT!$S10,1))/IF(INPUT!$V10&gt;0,INPUT!$V10,1)</f>
        <v>0</v>
      </c>
      <c r="AH10" s="196">
        <f>((PLAN!$HL13)/IF(INPUT!$S10&gt;0,INPUT!$S10,1))/IF(INPUT!$V10&gt;0,INPUT!$V10,1)</f>
        <v>0</v>
      </c>
      <c r="AI10" s="196">
        <f>((PLAN!$IA13)/IF(INPUT!$S10&gt;0,INPUT!$S10,1))/IF(INPUT!$V10&gt;0,INPUT!$V10,1)</f>
        <v>0</v>
      </c>
      <c r="AJ10" s="196">
        <f>((PLAN!$IP13)/IF(INPUT!$S10&gt;0,INPUT!$S10,1))/IF(INPUT!$V10&gt;0,INPUT!$V10,1)</f>
        <v>0</v>
      </c>
      <c r="AK10" s="65"/>
      <c r="AL10" s="198"/>
      <c r="AM10" s="65"/>
      <c r="AN10" s="65"/>
      <c r="AO10" s="65"/>
      <c r="AP10" s="65"/>
      <c r="AQ10" s="65"/>
      <c r="AR10" s="65"/>
      <c r="AS10" s="65"/>
      <c r="AT10" s="62" t="str">
        <f>INPUT!P10</f>
        <v>Care home EMH</v>
      </c>
      <c r="AU10" s="66">
        <f t="shared" si="1"/>
        <v>3956636.666666667</v>
      </c>
      <c r="AV10" s="66">
        <f>U10*INPUT!$S10*INPUT!$V10</f>
        <v>0</v>
      </c>
      <c r="AW10" s="66">
        <f>V10*INPUT!$S10*INPUT!$V10</f>
        <v>3956636.666666667</v>
      </c>
      <c r="AX10" s="66">
        <f>W10*INPUT!$S10*INPUT!$V10</f>
        <v>0</v>
      </c>
      <c r="AY10" s="66">
        <f>X10*INPUT!$S10*INPUT!$V10</f>
        <v>0</v>
      </c>
      <c r="AZ10" s="66">
        <f>Y10*INPUT!$S10*INPUT!$V10</f>
        <v>0</v>
      </c>
      <c r="BA10" s="66">
        <f>Z10*INPUT!$S10*INPUT!$V10</f>
        <v>0</v>
      </c>
      <c r="BB10" s="66">
        <f>AA10*INPUT!$S10*INPUT!$V10</f>
        <v>0</v>
      </c>
      <c r="BC10" s="66">
        <f>AB10*INPUT!$S10*INPUT!$V10</f>
        <v>0</v>
      </c>
      <c r="BD10" s="66">
        <f>AC10*INPUT!$S10*INPUT!$V10</f>
        <v>0</v>
      </c>
      <c r="BE10" s="66">
        <f>AD10*INPUT!$S10*INPUT!$V10</f>
        <v>0</v>
      </c>
      <c r="BF10" s="66">
        <f>AE10*INPUT!$S10*INPUT!$V10</f>
        <v>0</v>
      </c>
      <c r="BG10" s="66">
        <f>AF10*INPUT!$S10*INPUT!$V10</f>
        <v>0</v>
      </c>
      <c r="BH10" s="66">
        <f>AG10*INPUT!$S10*INPUT!$V10</f>
        <v>0</v>
      </c>
      <c r="BI10" s="66">
        <f>AH10*INPUT!$S10*INPUT!$V10</f>
        <v>0</v>
      </c>
      <c r="BJ10" s="66">
        <f>AI10*INPUT!$S10*INPUT!$V10</f>
        <v>0</v>
      </c>
      <c r="BK10" s="66">
        <f>AJ10*INPUT!$S10*INPUT!$V10</f>
        <v>0</v>
      </c>
    </row>
    <row r="11" spans="3:63" ht="12" customHeight="1">
      <c r="C11" s="62" t="str">
        <f>INPUT!P11</f>
        <v>Care home (non-EMH)</v>
      </c>
      <c r="D11" s="63" t="str">
        <f>INPUT!U11</f>
        <v>Places</v>
      </c>
      <c r="E11" s="194">
        <f>'DL'!I11</f>
        <v>0</v>
      </c>
      <c r="F11" s="195">
        <f>((PLAN!Y14+PLAN!AN14+PLAN!BC14+PLAN!BR14+PLAN!CG14+PLAN!CV14+PLAN!DK14+PLAN!DZ14+PLAN!EO14+PLAN!FD14+PLAN!FS14+PLAN!GH14+PLAN!GW14+PLAN!HL14+PLAN!IA14+PLAN!IP14)/IF(INPUT!S11&gt;0,INPUT!S11,1))/IF(INPUT!V11&gt;0,INPUT!V11,1)</f>
        <v>786.66</v>
      </c>
      <c r="G11" s="80">
        <f>E11*INPUT!R11*INPUT!V11</f>
        <v>0</v>
      </c>
      <c r="H11" s="81">
        <f>INPUT!S11*INPUT!V11*F11</f>
        <v>14889900.479999999</v>
      </c>
      <c r="I11" s="82"/>
      <c r="J11" s="82"/>
      <c r="K11" s="82"/>
      <c r="L11" s="82"/>
      <c r="Q11" s="56"/>
      <c r="R11" s="62" t="str">
        <f>INPUT!P11</f>
        <v>Care home (non-EMH)</v>
      </c>
      <c r="S11" s="63" t="str">
        <f>INPUT!U11</f>
        <v>Places</v>
      </c>
      <c r="T11" s="196">
        <f t="shared" si="0"/>
        <v>786.66</v>
      </c>
      <c r="U11" s="196">
        <f>((PLAN!$Y14)/IF(INPUT!$S11&gt;0,INPUT!S11,1))/IF(INPUT!$V11&gt;0,INPUT!$V11,1)</f>
        <v>786.66</v>
      </c>
      <c r="V11" s="196">
        <f>((PLAN!$AN14)/IF(INPUT!$S11&gt;0,INPUT!$S11,1))/IF(INPUT!$V11&gt;0,INPUT!$V11,1)</f>
        <v>0</v>
      </c>
      <c r="W11" s="196">
        <f>((PLAN!$BC14)/IF(INPUT!$S11&gt;0,INPUT!$S11,1))/IF(INPUT!$V11&gt;0,INPUT!$V11,1)</f>
        <v>0</v>
      </c>
      <c r="X11" s="196">
        <f>((PLAN!$BR14)/IF(INPUT!$S11&gt;0,INPUT!$S11,1))/IF(INPUT!$V11&gt;0,INPUT!$V11,1)</f>
        <v>0</v>
      </c>
      <c r="Y11" s="196">
        <f>((PLAN!$CG14)/IF(INPUT!$S11&gt;0,INPUT!$S11,1))/IF(INPUT!$V11&gt;0,INPUT!$V11,1)</f>
        <v>0</v>
      </c>
      <c r="Z11" s="196">
        <f>((PLAN!$CV14)/IF(INPUT!$S11&gt;0,INPUT!$S11,1))/IF(INPUT!$V11&gt;0,INPUT!$V11,1)</f>
        <v>0</v>
      </c>
      <c r="AA11" s="196">
        <f>((PLAN!$DK14)/IF(INPUT!$S11&gt;0,INPUT!$S11,1))/IF(INPUT!$V11&gt;0,INPUT!$V11,1)</f>
        <v>0</v>
      </c>
      <c r="AB11" s="196">
        <f>((PLAN!$DZ14)/IF(INPUT!$S11&gt;0,INPUT!$S11,1))/IF(INPUT!$V11&gt;0,INPUT!$V11,1)</f>
        <v>0</v>
      </c>
      <c r="AC11" s="196">
        <f>((PLAN!$EO14)/IF(INPUT!$S11&gt;0,INPUT!$S11,1))/IF(INPUT!$V11&gt;0,INPUT!$V11,1)</f>
        <v>0</v>
      </c>
      <c r="AD11" s="196">
        <f>((PLAN!$FD14)/IF(INPUT!$S11&gt;0,INPUT!$S11,1))/IF(INPUT!$V11&gt;0,INPUT!$V11,1)</f>
        <v>0</v>
      </c>
      <c r="AE11" s="196">
        <f>((PLAN!$FS14)/IF(INPUT!$S11&gt;0,INPUT!$S11,1))/IF(INPUT!$V11&gt;0,INPUT!$V11,1)</f>
        <v>0</v>
      </c>
      <c r="AF11" s="196">
        <f>((PLAN!$GH14)/IF(INPUT!$S11&gt;0,INPUT!$S11,1))/IF(INPUT!$V11&gt;0,INPUT!$V11,1)</f>
        <v>0</v>
      </c>
      <c r="AG11" s="196">
        <f>((PLAN!$GW14)/IF(INPUT!$S11&gt;0,INPUT!$S11,1))/IF(INPUT!$V11&gt;0,INPUT!$V11,1)</f>
        <v>0</v>
      </c>
      <c r="AH11" s="196">
        <f>((PLAN!$HL14)/IF(INPUT!$S11&gt;0,INPUT!$S11,1))/IF(INPUT!$V11&gt;0,INPUT!$V11,1)</f>
        <v>0</v>
      </c>
      <c r="AI11" s="196">
        <f>((PLAN!$IA14)/IF(INPUT!$S11&gt;0,INPUT!$S11,1))/IF(INPUT!$V11&gt;0,INPUT!$V11,1)</f>
        <v>0</v>
      </c>
      <c r="AJ11" s="196">
        <f>((PLAN!$IP14)/IF(INPUT!$S11&gt;0,INPUT!$S11,1))/IF(INPUT!$V11&gt;0,INPUT!$V11,1)</f>
        <v>0</v>
      </c>
      <c r="AK11" s="65"/>
      <c r="AL11" s="198"/>
      <c r="AM11" s="65"/>
      <c r="AN11" s="65"/>
      <c r="AO11" s="65"/>
      <c r="AP11" s="65"/>
      <c r="AQ11" s="65"/>
      <c r="AR11" s="65"/>
      <c r="AS11" s="65"/>
      <c r="AT11" s="62" t="str">
        <f>INPUT!P11</f>
        <v>Care home (non-EMH)</v>
      </c>
      <c r="AU11" s="66">
        <f t="shared" si="1"/>
        <v>14889900.48</v>
      </c>
      <c r="AV11" s="66">
        <f>U11*INPUT!$S11*INPUT!$V11</f>
        <v>14889900.48</v>
      </c>
      <c r="AW11" s="66">
        <f>V11*INPUT!$S11*INPUT!$V11</f>
        <v>0</v>
      </c>
      <c r="AX11" s="66">
        <f>W11*INPUT!$S11*INPUT!$V11</f>
        <v>0</v>
      </c>
      <c r="AY11" s="66">
        <f>X11*INPUT!$S11*INPUT!$V11</f>
        <v>0</v>
      </c>
      <c r="AZ11" s="66">
        <f>Y11*INPUT!$S11*INPUT!$V11</f>
        <v>0</v>
      </c>
      <c r="BA11" s="66">
        <f>Z11*INPUT!$S11*INPUT!$V11</f>
        <v>0</v>
      </c>
      <c r="BB11" s="66">
        <f>AA11*INPUT!$S11*INPUT!$V11</f>
        <v>0</v>
      </c>
      <c r="BC11" s="66">
        <f>AB11*INPUT!$S11*INPUT!$V11</f>
        <v>0</v>
      </c>
      <c r="BD11" s="66">
        <f>AC11*INPUT!$S11*INPUT!$V11</f>
        <v>0</v>
      </c>
      <c r="BE11" s="66">
        <f>AD11*INPUT!$S11*INPUT!$V11</f>
        <v>0</v>
      </c>
      <c r="BF11" s="66">
        <f>AE11*INPUT!$S11*INPUT!$V11</f>
        <v>0</v>
      </c>
      <c r="BG11" s="66">
        <f>AF11*INPUT!$S11*INPUT!$V11</f>
        <v>0</v>
      </c>
      <c r="BH11" s="66">
        <f>AG11*INPUT!$S11*INPUT!$V11</f>
        <v>0</v>
      </c>
      <c r="BI11" s="66">
        <f>AH11*INPUT!$S11*INPUT!$V11</f>
        <v>0</v>
      </c>
      <c r="BJ11" s="66">
        <f>AI11*INPUT!$S11*INPUT!$V11</f>
        <v>0</v>
      </c>
      <c r="BK11" s="66">
        <f>AJ11*INPUT!$S11*INPUT!$V11</f>
        <v>0</v>
      </c>
    </row>
    <row r="12" spans="3:63" ht="12" customHeight="1">
      <c r="C12" s="62" t="str">
        <f>INPUT!P12</f>
        <v>Acute bed</v>
      </c>
      <c r="D12" s="63" t="str">
        <f>INPUT!U12</f>
        <v>Beds</v>
      </c>
      <c r="E12" s="194">
        <f>'DL'!I12</f>
        <v>0</v>
      </c>
      <c r="F12" s="195">
        <f>((PLAN!Y15+PLAN!AN15+PLAN!BC15+PLAN!BR15+PLAN!CG15+PLAN!CV15+PLAN!DK15+PLAN!DZ15+PLAN!EO15+PLAN!FD15+PLAN!FS15+PLAN!GH15+PLAN!GW15+PLAN!HL15+PLAN!IA15+PLAN!IP15)/IF(INPUT!S12&gt;0,INPUT!S12,1))/IF(INPUT!V12&gt;0,INPUT!V12,1)</f>
        <v>28.47945205479452</v>
      </c>
      <c r="G12" s="80">
        <f>E12*INPUT!R12*INPUT!V12</f>
        <v>0</v>
      </c>
      <c r="H12" s="81">
        <f>INPUT!S12*INPUT!V12*F12</f>
        <v>4158000</v>
      </c>
      <c r="I12" s="82"/>
      <c r="J12" s="82"/>
      <c r="K12" s="82"/>
      <c r="L12" s="82"/>
      <c r="Q12" s="56"/>
      <c r="R12" s="62" t="str">
        <f>INPUT!P12</f>
        <v>Acute bed</v>
      </c>
      <c r="S12" s="63" t="str">
        <f>INPUT!U12</f>
        <v>Beds</v>
      </c>
      <c r="T12" s="196">
        <f t="shared" si="0"/>
        <v>28.47945205479452</v>
      </c>
      <c r="U12" s="196">
        <f>((PLAN!$Y15)/IF(INPUT!$S12&gt;0,INPUT!S12,1))/IF(INPUT!$V12&gt;0,INPUT!$V12,1)</f>
        <v>0</v>
      </c>
      <c r="V12" s="196">
        <f>((PLAN!$AN15)/IF(INPUT!$S12&gt;0,INPUT!$S12,1))/IF(INPUT!$V12&gt;0,INPUT!$V12,1)</f>
        <v>0</v>
      </c>
      <c r="W12" s="196">
        <f>((PLAN!$BC15)/IF(INPUT!$S12&gt;0,INPUT!$S12,1))/IF(INPUT!$V12&gt;0,INPUT!$V12,1)</f>
        <v>28.47945205479452</v>
      </c>
      <c r="X12" s="196">
        <f>((PLAN!$BR15)/IF(INPUT!$S12&gt;0,INPUT!$S12,1))/IF(INPUT!$V12&gt;0,INPUT!$V12,1)</f>
        <v>0</v>
      </c>
      <c r="Y12" s="196">
        <f>((PLAN!$CG15)/IF(INPUT!$S12&gt;0,INPUT!$S12,1))/IF(INPUT!$V12&gt;0,INPUT!$V12,1)</f>
        <v>0</v>
      </c>
      <c r="Z12" s="196">
        <f>((PLAN!$CV15)/IF(INPUT!$S12&gt;0,INPUT!$S12,1))/IF(INPUT!$V12&gt;0,INPUT!$V12,1)</f>
        <v>0</v>
      </c>
      <c r="AA12" s="196">
        <f>((PLAN!$DK15)/IF(INPUT!$S12&gt;0,INPUT!$S12,1))/IF(INPUT!$V12&gt;0,INPUT!$V12,1)</f>
        <v>0</v>
      </c>
      <c r="AB12" s="196">
        <f>((PLAN!$DZ15)/IF(INPUT!$S12&gt;0,INPUT!$S12,1))/IF(INPUT!$V12&gt;0,INPUT!$V12,1)</f>
        <v>0</v>
      </c>
      <c r="AC12" s="196">
        <f>((PLAN!$EO15)/IF(INPUT!$S12&gt;0,INPUT!$S12,1))/IF(INPUT!$V12&gt;0,INPUT!$V12,1)</f>
        <v>0</v>
      </c>
      <c r="AD12" s="196">
        <f>((PLAN!$FD15)/IF(INPUT!$S12&gt;0,INPUT!$S12,1))/IF(INPUT!$V12&gt;0,INPUT!$V12,1)</f>
        <v>0</v>
      </c>
      <c r="AE12" s="196">
        <f>((PLAN!$FS15)/IF(INPUT!$S12&gt;0,INPUT!$S12,1))/IF(INPUT!$V12&gt;0,INPUT!$V12,1)</f>
        <v>0</v>
      </c>
      <c r="AF12" s="196">
        <f>((PLAN!$GH15)/IF(INPUT!$S12&gt;0,INPUT!$S12,1))/IF(INPUT!$V12&gt;0,INPUT!$V12,1)</f>
        <v>0</v>
      </c>
      <c r="AG12" s="196">
        <f>((PLAN!$GW15)/IF(INPUT!$S12&gt;0,INPUT!$S12,1))/IF(INPUT!$V12&gt;0,INPUT!$V12,1)</f>
        <v>0</v>
      </c>
      <c r="AH12" s="196">
        <f>((PLAN!$HL15)/IF(INPUT!$S12&gt;0,INPUT!$S12,1))/IF(INPUT!$V12&gt;0,INPUT!$V12,1)</f>
        <v>0</v>
      </c>
      <c r="AI12" s="196">
        <f>((PLAN!$IA15)/IF(INPUT!$S12&gt;0,INPUT!$S12,1))/IF(INPUT!$V12&gt;0,INPUT!$V12,1)</f>
        <v>0</v>
      </c>
      <c r="AJ12" s="196">
        <f>((PLAN!$IP15)/IF(INPUT!$S12&gt;0,INPUT!$S12,1))/IF(INPUT!$V12&gt;0,INPUT!$V12,1)</f>
        <v>0</v>
      </c>
      <c r="AK12" s="65"/>
      <c r="AL12" s="198"/>
      <c r="AM12" s="65"/>
      <c r="AN12" s="65"/>
      <c r="AO12" s="65"/>
      <c r="AP12" s="65"/>
      <c r="AQ12" s="65"/>
      <c r="AR12" s="65"/>
      <c r="AS12" s="65"/>
      <c r="AT12" s="62" t="str">
        <f>INPUT!P12</f>
        <v>Acute bed</v>
      </c>
      <c r="AU12" s="66">
        <f t="shared" si="1"/>
        <v>4158000</v>
      </c>
      <c r="AV12" s="66">
        <f>U12*INPUT!$S12*INPUT!$V12</f>
        <v>0</v>
      </c>
      <c r="AW12" s="66">
        <f>V12*INPUT!$S12*INPUT!$V12</f>
        <v>0</v>
      </c>
      <c r="AX12" s="66">
        <f>W12*INPUT!$S12*INPUT!$V12</f>
        <v>4158000</v>
      </c>
      <c r="AY12" s="66">
        <f>X12*INPUT!$S12*INPUT!$V12</f>
        <v>0</v>
      </c>
      <c r="AZ12" s="66">
        <f>Y12*INPUT!$S12*INPUT!$V12</f>
        <v>0</v>
      </c>
      <c r="BA12" s="66">
        <f>Z12*INPUT!$S12*INPUT!$V12</f>
        <v>0</v>
      </c>
      <c r="BB12" s="66">
        <f>AA12*INPUT!$S12*INPUT!$V12</f>
        <v>0</v>
      </c>
      <c r="BC12" s="66">
        <f>AB12*INPUT!$S12*INPUT!$V12</f>
        <v>0</v>
      </c>
      <c r="BD12" s="66">
        <f>AC12*INPUT!$S12*INPUT!$V12</f>
        <v>0</v>
      </c>
      <c r="BE12" s="66">
        <f>AD12*INPUT!$S12*INPUT!$V12</f>
        <v>0</v>
      </c>
      <c r="BF12" s="66">
        <f>AE12*INPUT!$S12*INPUT!$V12</f>
        <v>0</v>
      </c>
      <c r="BG12" s="66">
        <f>AF12*INPUT!$S12*INPUT!$V12</f>
        <v>0</v>
      </c>
      <c r="BH12" s="66">
        <f>AG12*INPUT!$S12*INPUT!$V12</f>
        <v>0</v>
      </c>
      <c r="BI12" s="66">
        <f>AH12*INPUT!$S12*INPUT!$V12</f>
        <v>0</v>
      </c>
      <c r="BJ12" s="66">
        <f>AI12*INPUT!$S12*INPUT!$V12</f>
        <v>0</v>
      </c>
      <c r="BK12" s="66">
        <f>AJ12*INPUT!$S12*INPUT!$V12</f>
        <v>0</v>
      </c>
    </row>
    <row r="13" spans="3:63" ht="12" customHeight="1">
      <c r="C13" s="62" t="str">
        <f>INPUT!P13</f>
        <v>Comm hospital bed</v>
      </c>
      <c r="D13" s="63" t="str">
        <f>INPUT!U13</f>
        <v>Beds</v>
      </c>
      <c r="E13" s="194">
        <f>'DL'!I13</f>
        <v>0</v>
      </c>
      <c r="F13" s="195">
        <f>((PLAN!Y16+PLAN!AN16+PLAN!BC16+PLAN!BR16+PLAN!CG16+PLAN!CV16+PLAN!DK16+PLAN!DZ16+PLAN!EO16+PLAN!FD16+PLAN!FS16+PLAN!GH16+PLAN!GW16+PLAN!HL16+PLAN!IA16+PLAN!IP16)/IF(INPUT!S13&gt;0,INPUT!S13,1))/IF(INPUT!V13&gt;0,INPUT!V13,1)</f>
        <v>0</v>
      </c>
      <c r="G13" s="80">
        <f>E13*INPUT!R13*INPUT!V13</f>
        <v>0</v>
      </c>
      <c r="H13" s="81">
        <f>INPUT!S13*INPUT!V13*F13</f>
        <v>0</v>
      </c>
      <c r="I13" s="82"/>
      <c r="J13" s="82"/>
      <c r="K13" s="82"/>
      <c r="L13" s="82"/>
      <c r="Q13" s="56"/>
      <c r="R13" s="62" t="str">
        <f>INPUT!P13</f>
        <v>Comm hospital bed</v>
      </c>
      <c r="S13" s="63" t="str">
        <f>INPUT!U13</f>
        <v>Beds</v>
      </c>
      <c r="T13" s="196">
        <f t="shared" si="0"/>
        <v>0</v>
      </c>
      <c r="U13" s="196">
        <f>((PLAN!$Y16)/IF(INPUT!$S13&gt;0,INPUT!S13,1))/IF(INPUT!$V13&gt;0,INPUT!$V13,1)</f>
        <v>0</v>
      </c>
      <c r="V13" s="196">
        <f>((PLAN!$AN16)/IF(INPUT!$S13&gt;0,INPUT!$S13,1))/IF(INPUT!$V13&gt;0,INPUT!$V13,1)</f>
        <v>0</v>
      </c>
      <c r="W13" s="196">
        <f>((PLAN!$BC16)/IF(INPUT!$S13&gt;0,INPUT!$S13,1))/IF(INPUT!$V13&gt;0,INPUT!$V13,1)</f>
        <v>0</v>
      </c>
      <c r="X13" s="196">
        <f>((PLAN!$BR16)/IF(INPUT!$S13&gt;0,INPUT!$S13,1))/IF(INPUT!$V13&gt;0,INPUT!$V13,1)</f>
        <v>0</v>
      </c>
      <c r="Y13" s="196">
        <f>((PLAN!$CG16)/IF(INPUT!$S13&gt;0,INPUT!$S13,1))/IF(INPUT!$V13&gt;0,INPUT!$V13,1)</f>
        <v>0</v>
      </c>
      <c r="Z13" s="196">
        <f>((PLAN!$CV16)/IF(INPUT!$S13&gt;0,INPUT!$S13,1))/IF(INPUT!$V13&gt;0,INPUT!$V13,1)</f>
        <v>0</v>
      </c>
      <c r="AA13" s="196">
        <f>((PLAN!$DK16)/IF(INPUT!$S13&gt;0,INPUT!$S13,1))/IF(INPUT!$V13&gt;0,INPUT!$V13,1)</f>
        <v>0</v>
      </c>
      <c r="AB13" s="196">
        <f>((PLAN!$DZ16)/IF(INPUT!$S13&gt;0,INPUT!$S13,1))/IF(INPUT!$V13&gt;0,INPUT!$V13,1)</f>
        <v>0</v>
      </c>
      <c r="AC13" s="196">
        <f>((PLAN!$EO16)/IF(INPUT!$S13&gt;0,INPUT!$S13,1))/IF(INPUT!$V13&gt;0,INPUT!$V13,1)</f>
        <v>0</v>
      </c>
      <c r="AD13" s="196">
        <f>((PLAN!$FD16)/IF(INPUT!$S13&gt;0,INPUT!$S13,1))/IF(INPUT!$V13&gt;0,INPUT!$V13,1)</f>
        <v>0</v>
      </c>
      <c r="AE13" s="196">
        <f>((PLAN!$FS16)/IF(INPUT!$S13&gt;0,INPUT!$S13,1))/IF(INPUT!$V13&gt;0,INPUT!$V13,1)</f>
        <v>0</v>
      </c>
      <c r="AF13" s="196">
        <f>((PLAN!$GH16)/IF(INPUT!$S13&gt;0,INPUT!$S13,1))/IF(INPUT!$V13&gt;0,INPUT!$V13,1)</f>
        <v>0</v>
      </c>
      <c r="AG13" s="196">
        <f>((PLAN!$GW16)/IF(INPUT!$S13&gt;0,INPUT!$S13,1))/IF(INPUT!$V13&gt;0,INPUT!$V13,1)</f>
        <v>0</v>
      </c>
      <c r="AH13" s="196">
        <f>((PLAN!$HL16)/IF(INPUT!$S13&gt;0,INPUT!$S13,1))/IF(INPUT!$V13&gt;0,INPUT!$V13,1)</f>
        <v>0</v>
      </c>
      <c r="AI13" s="196">
        <f>((PLAN!$IA16)/IF(INPUT!$S13&gt;0,INPUT!$S13,1))/IF(INPUT!$V13&gt;0,INPUT!$V13,1)</f>
        <v>0</v>
      </c>
      <c r="AJ13" s="196">
        <f>((PLAN!$IP16)/IF(INPUT!$S13&gt;0,INPUT!$S13,1))/IF(INPUT!$V13&gt;0,INPUT!$V13,1)</f>
        <v>0</v>
      </c>
      <c r="AK13" s="65"/>
      <c r="AL13" s="198"/>
      <c r="AM13" s="65"/>
      <c r="AN13" s="65"/>
      <c r="AO13" s="65"/>
      <c r="AP13" s="65"/>
      <c r="AQ13" s="65"/>
      <c r="AR13" s="65"/>
      <c r="AS13" s="65"/>
      <c r="AT13" s="62" t="str">
        <f>INPUT!P13</f>
        <v>Comm hospital bed</v>
      </c>
      <c r="AU13" s="66">
        <f t="shared" si="1"/>
        <v>0</v>
      </c>
      <c r="AV13" s="66">
        <f>U13*INPUT!$S13*INPUT!$V13</f>
        <v>0</v>
      </c>
      <c r="AW13" s="66">
        <f>V13*INPUT!$S13*INPUT!$V13</f>
        <v>0</v>
      </c>
      <c r="AX13" s="66">
        <f>W13*INPUT!$S13*INPUT!$V13</f>
        <v>0</v>
      </c>
      <c r="AY13" s="66">
        <f>X13*INPUT!$S13*INPUT!$V13</f>
        <v>0</v>
      </c>
      <c r="AZ13" s="66">
        <f>Y13*INPUT!$S13*INPUT!$V13</f>
        <v>0</v>
      </c>
      <c r="BA13" s="66">
        <f>Z13*INPUT!$S13*INPUT!$V13</f>
        <v>0</v>
      </c>
      <c r="BB13" s="66">
        <f>AA13*INPUT!$S13*INPUT!$V13</f>
        <v>0</v>
      </c>
      <c r="BC13" s="66">
        <f>AB13*INPUT!$S13*INPUT!$V13</f>
        <v>0</v>
      </c>
      <c r="BD13" s="66">
        <f>AC13*INPUT!$S13*INPUT!$V13</f>
        <v>0</v>
      </c>
      <c r="BE13" s="66">
        <f>AD13*INPUT!$S13*INPUT!$V13</f>
        <v>0</v>
      </c>
      <c r="BF13" s="66">
        <f>AE13*INPUT!$S13*INPUT!$V13</f>
        <v>0</v>
      </c>
      <c r="BG13" s="66">
        <f>AF13*INPUT!$S13*INPUT!$V13</f>
        <v>0</v>
      </c>
      <c r="BH13" s="66">
        <f>AG13*INPUT!$S13*INPUT!$V13</f>
        <v>0</v>
      </c>
      <c r="BI13" s="66">
        <f>AH13*INPUT!$S13*INPUT!$V13</f>
        <v>0</v>
      </c>
      <c r="BJ13" s="66">
        <f>AI13*INPUT!$S13*INPUT!$V13</f>
        <v>0</v>
      </c>
      <c r="BK13" s="66">
        <f>AJ13*INPUT!$S13*INPUT!$V13</f>
        <v>0</v>
      </c>
    </row>
    <row r="14" spans="3:63" ht="12" customHeight="1">
      <c r="C14" s="62" t="str">
        <f>INPUT!P14</f>
        <v>Telecare</v>
      </c>
      <c r="D14" s="63" t="str">
        <f>INPUT!U14</f>
        <v>Packages</v>
      </c>
      <c r="E14" s="194">
        <f>'DL'!I14</f>
        <v>0</v>
      </c>
      <c r="F14" s="195">
        <f>((PLAN!Y17+PLAN!AN17+PLAN!BC17+PLAN!BR17+PLAN!CG17+PLAN!CV17+PLAN!DK17+PLAN!DZ17+PLAN!EO17+PLAN!FD17+PLAN!FS17+PLAN!GH17+PLAN!GW17+PLAN!HL17+PLAN!IA17+PLAN!IP17)/IF(INPUT!S14&gt;0,INPUT!S14,1))/IF(INPUT!V14&gt;0,INPUT!V14,1)</f>
        <v>864.89</v>
      </c>
      <c r="G14" s="80">
        <f>E14*INPUT!R14*INPUT!V14</f>
        <v>0</v>
      </c>
      <c r="H14" s="81">
        <f>INPUT!S14*INPUT!V14*F14</f>
        <v>674614.2</v>
      </c>
      <c r="I14" s="82"/>
      <c r="J14" s="82"/>
      <c r="K14" s="82"/>
      <c r="L14" s="82"/>
      <c r="Q14" s="56"/>
      <c r="R14" s="62" t="str">
        <f>INPUT!P14</f>
        <v>Telecare</v>
      </c>
      <c r="S14" s="63" t="str">
        <f>INPUT!U14</f>
        <v>Packages</v>
      </c>
      <c r="T14" s="196">
        <f t="shared" si="0"/>
        <v>864.89</v>
      </c>
      <c r="U14" s="196">
        <f>((PLAN!$Y17)/IF(INPUT!$S14&gt;0,INPUT!S14,1))/IF(INPUT!$V14&gt;0,INPUT!$V14,1)</f>
        <v>337.13999999999993</v>
      </c>
      <c r="V14" s="196">
        <f>((PLAN!$AN17)/IF(INPUT!$S14&gt;0,INPUT!$S14,1))/IF(INPUT!$V14&gt;0,INPUT!$V14,1)</f>
        <v>32.75000000000001</v>
      </c>
      <c r="W14" s="196">
        <f>((PLAN!$BC17)/IF(INPUT!$S14&gt;0,INPUT!$S14,1))/IF(INPUT!$V14&gt;0,INPUT!$V14,1)</f>
        <v>275</v>
      </c>
      <c r="X14" s="196">
        <f>((PLAN!$BR17)/IF(INPUT!$S14&gt;0,INPUT!$S14,1))/IF(INPUT!$V14&gt;0,INPUT!$V14,1)</f>
        <v>220</v>
      </c>
      <c r="Y14" s="196">
        <f>((PLAN!$CG17)/IF(INPUT!$S14&gt;0,INPUT!$S14,1))/IF(INPUT!$V14&gt;0,INPUT!$V14,1)</f>
        <v>0</v>
      </c>
      <c r="Z14" s="196">
        <f>((PLAN!$CV17)/IF(INPUT!$S14&gt;0,INPUT!$S14,1))/IF(INPUT!$V14&gt;0,INPUT!$V14,1)</f>
        <v>0</v>
      </c>
      <c r="AA14" s="196">
        <f>((PLAN!$DK17)/IF(INPUT!$S14&gt;0,INPUT!$S14,1))/IF(INPUT!$V14&gt;0,INPUT!$V14,1)</f>
        <v>0</v>
      </c>
      <c r="AB14" s="196">
        <f>((PLAN!$DZ17)/IF(INPUT!$S14&gt;0,INPUT!$S14,1))/IF(INPUT!$V14&gt;0,INPUT!$V14,1)</f>
        <v>0</v>
      </c>
      <c r="AC14" s="196">
        <f>((PLAN!$EO17)/IF(INPUT!$S14&gt;0,INPUT!$S14,1))/IF(INPUT!$V14&gt;0,INPUT!$V14,1)</f>
        <v>0</v>
      </c>
      <c r="AD14" s="196">
        <f>((PLAN!$FD17)/IF(INPUT!$S14&gt;0,INPUT!$S14,1))/IF(INPUT!$V14&gt;0,INPUT!$V14,1)</f>
        <v>0</v>
      </c>
      <c r="AE14" s="196">
        <f>((PLAN!$FS17)/IF(INPUT!$S14&gt;0,INPUT!$S14,1))/IF(INPUT!$V14&gt;0,INPUT!$V14,1)</f>
        <v>0</v>
      </c>
      <c r="AF14" s="196">
        <f>((PLAN!$GH17)/IF(INPUT!$S14&gt;0,INPUT!$S14,1))/IF(INPUT!$V14&gt;0,INPUT!$V14,1)</f>
        <v>0</v>
      </c>
      <c r="AG14" s="196">
        <f>((PLAN!$GW17)/IF(INPUT!$S14&gt;0,INPUT!$S14,1))/IF(INPUT!$V14&gt;0,INPUT!$V14,1)</f>
        <v>0</v>
      </c>
      <c r="AH14" s="196">
        <f>((PLAN!$HL17)/IF(INPUT!$S14&gt;0,INPUT!$S14,1))/IF(INPUT!$V14&gt;0,INPUT!$V14,1)</f>
        <v>0</v>
      </c>
      <c r="AI14" s="196">
        <f>((PLAN!$IA17)/IF(INPUT!$S14&gt;0,INPUT!$S14,1))/IF(INPUT!$V14&gt;0,INPUT!$V14,1)</f>
        <v>0</v>
      </c>
      <c r="AJ14" s="196">
        <f>((PLAN!$IP17)/IF(INPUT!$S14&gt;0,INPUT!$S14,1))/IF(INPUT!$V14&gt;0,INPUT!$V14,1)</f>
        <v>0</v>
      </c>
      <c r="AK14" s="65"/>
      <c r="AL14" s="198"/>
      <c r="AM14" s="65"/>
      <c r="AN14" s="65"/>
      <c r="AO14" s="65"/>
      <c r="AP14" s="65"/>
      <c r="AQ14" s="65"/>
      <c r="AR14" s="65"/>
      <c r="AS14" s="65"/>
      <c r="AT14" s="62" t="str">
        <f>INPUT!P14</f>
        <v>Telecare</v>
      </c>
      <c r="AU14" s="66">
        <f t="shared" si="1"/>
        <v>674614.2</v>
      </c>
      <c r="AV14" s="66">
        <f>U14*INPUT!$S14*INPUT!$V14</f>
        <v>262969.19999999995</v>
      </c>
      <c r="AW14" s="66">
        <f>V14*INPUT!$S14*INPUT!$V14</f>
        <v>25545.000000000007</v>
      </c>
      <c r="AX14" s="66">
        <f>W14*INPUT!$S14*INPUT!$V14</f>
        <v>214500</v>
      </c>
      <c r="AY14" s="66">
        <f>X14*INPUT!$S14*INPUT!$V14</f>
        <v>171600</v>
      </c>
      <c r="AZ14" s="66">
        <f>Y14*INPUT!$S14*INPUT!$V14</f>
        <v>0</v>
      </c>
      <c r="BA14" s="66">
        <f>Z14*INPUT!$S14*INPUT!$V14</f>
        <v>0</v>
      </c>
      <c r="BB14" s="66">
        <f>AA14*INPUT!$S14*INPUT!$V14</f>
        <v>0</v>
      </c>
      <c r="BC14" s="66">
        <f>AB14*INPUT!$S14*INPUT!$V14</f>
        <v>0</v>
      </c>
      <c r="BD14" s="66">
        <f>AC14*INPUT!$S14*INPUT!$V14</f>
        <v>0</v>
      </c>
      <c r="BE14" s="66">
        <f>AD14*INPUT!$S14*INPUT!$V14</f>
        <v>0</v>
      </c>
      <c r="BF14" s="66">
        <f>AE14*INPUT!$S14*INPUT!$V14</f>
        <v>0</v>
      </c>
      <c r="BG14" s="66">
        <f>AF14*INPUT!$S14*INPUT!$V14</f>
        <v>0</v>
      </c>
      <c r="BH14" s="66">
        <f>AG14*INPUT!$S14*INPUT!$V14</f>
        <v>0</v>
      </c>
      <c r="BI14" s="66">
        <f>AH14*INPUT!$S14*INPUT!$V14</f>
        <v>0</v>
      </c>
      <c r="BJ14" s="66">
        <f>AI14*INPUT!$S14*INPUT!$V14</f>
        <v>0</v>
      </c>
      <c r="BK14" s="66">
        <f>AJ14*INPUT!$S14*INPUT!$V14</f>
        <v>0</v>
      </c>
    </row>
    <row r="15" spans="3:63" ht="12" customHeight="1">
      <c r="C15" s="62" t="str">
        <f>INPUT!P15</f>
        <v>CPN</v>
      </c>
      <c r="D15" s="63" t="str">
        <f>INPUT!U15</f>
        <v>WTE</v>
      </c>
      <c r="E15" s="194">
        <f>'DL'!I15</f>
        <v>0</v>
      </c>
      <c r="F15" s="195">
        <f>((PLAN!Y18+PLAN!AN18+PLAN!BC18+PLAN!BR18+PLAN!CG18+PLAN!CV18+PLAN!DK18+PLAN!DZ18+PLAN!EO18+PLAN!FD18+PLAN!FS18+PLAN!GH18+PLAN!GW18+PLAN!HL18+PLAN!IA18+PLAN!IP18)/IF(INPUT!S15&gt;0,INPUT!S15,1))/IF(INPUT!V15&gt;0,INPUT!V15,1)</f>
        <v>0</v>
      </c>
      <c r="G15" s="80">
        <f>E15*INPUT!R15*INPUT!V15</f>
        <v>0</v>
      </c>
      <c r="H15" s="81">
        <f>INPUT!S15*INPUT!V15*F15</f>
        <v>0</v>
      </c>
      <c r="I15" s="82"/>
      <c r="J15" s="82"/>
      <c r="K15" s="82"/>
      <c r="L15" s="82"/>
      <c r="Q15" s="56"/>
      <c r="R15" s="62" t="str">
        <f>INPUT!P15</f>
        <v>CPN</v>
      </c>
      <c r="S15" s="63" t="str">
        <f>INPUT!U15</f>
        <v>WTE</v>
      </c>
      <c r="T15" s="196">
        <f t="shared" si="0"/>
        <v>0</v>
      </c>
      <c r="U15" s="196">
        <f>((PLAN!$Y18)/IF(INPUT!$S15&gt;0,INPUT!S15,1))/IF(INPUT!$V15&gt;0,INPUT!$V15,1)</f>
        <v>0</v>
      </c>
      <c r="V15" s="196">
        <f>((PLAN!$AN18)/IF(INPUT!$S15&gt;0,INPUT!$S15,1))/IF(INPUT!$V15&gt;0,INPUT!$V15,1)</f>
        <v>0</v>
      </c>
      <c r="W15" s="196">
        <f>((PLAN!$BC18)/IF(INPUT!$S15&gt;0,INPUT!$S15,1))/IF(INPUT!$V15&gt;0,INPUT!$V15,1)</f>
        <v>0</v>
      </c>
      <c r="X15" s="196">
        <f>((PLAN!$BR18)/IF(INPUT!$S15&gt;0,INPUT!$S15,1))/IF(INPUT!$V15&gt;0,INPUT!$V15,1)</f>
        <v>0</v>
      </c>
      <c r="Y15" s="196">
        <f>((PLAN!$CG18)/IF(INPUT!$S15&gt;0,INPUT!$S15,1))/IF(INPUT!$V15&gt;0,INPUT!$V15,1)</f>
        <v>0</v>
      </c>
      <c r="Z15" s="196">
        <f>((PLAN!$CV18)/IF(INPUT!$S15&gt;0,INPUT!$S15,1))/IF(INPUT!$V15&gt;0,INPUT!$V15,1)</f>
        <v>0</v>
      </c>
      <c r="AA15" s="196">
        <f>((PLAN!$DK18)/IF(INPUT!$S15&gt;0,INPUT!$S15,1))/IF(INPUT!$V15&gt;0,INPUT!$V15,1)</f>
        <v>0</v>
      </c>
      <c r="AB15" s="196">
        <f>((PLAN!$DZ18)/IF(INPUT!$S15&gt;0,INPUT!$S15,1))/IF(INPUT!$V15&gt;0,INPUT!$V15,1)</f>
        <v>0</v>
      </c>
      <c r="AC15" s="196">
        <f>((PLAN!$EO18)/IF(INPUT!$S15&gt;0,INPUT!$S15,1))/IF(INPUT!$V15&gt;0,INPUT!$V15,1)</f>
        <v>0</v>
      </c>
      <c r="AD15" s="196">
        <f>((PLAN!$FD18)/IF(INPUT!$S15&gt;0,INPUT!$S15,1))/IF(INPUT!$V15&gt;0,INPUT!$V15,1)</f>
        <v>0</v>
      </c>
      <c r="AE15" s="196">
        <f>((PLAN!$FS18)/IF(INPUT!$S15&gt;0,INPUT!$S15,1))/IF(INPUT!$V15&gt;0,INPUT!$V15,1)</f>
        <v>0</v>
      </c>
      <c r="AF15" s="196">
        <f>((PLAN!$GH18)/IF(INPUT!$S15&gt;0,INPUT!$S15,1))/IF(INPUT!$V15&gt;0,INPUT!$V15,1)</f>
        <v>0</v>
      </c>
      <c r="AG15" s="196">
        <f>((PLAN!$GW18)/IF(INPUT!$S15&gt;0,INPUT!$S15,1))/IF(INPUT!$V15&gt;0,INPUT!$V15,1)</f>
        <v>0</v>
      </c>
      <c r="AH15" s="196">
        <f>((PLAN!$HL18)/IF(INPUT!$S15&gt;0,INPUT!$S15,1))/IF(INPUT!$V15&gt;0,INPUT!$V15,1)</f>
        <v>0</v>
      </c>
      <c r="AI15" s="196">
        <f>((PLAN!$IA18)/IF(INPUT!$S15&gt;0,INPUT!$S15,1))/IF(INPUT!$V15&gt;0,INPUT!$V15,1)</f>
        <v>0</v>
      </c>
      <c r="AJ15" s="196">
        <f>((PLAN!$IP18)/IF(INPUT!$S15&gt;0,INPUT!$S15,1))/IF(INPUT!$V15&gt;0,INPUT!$V15,1)</f>
        <v>0</v>
      </c>
      <c r="AK15" s="65"/>
      <c r="AL15" s="198"/>
      <c r="AM15" s="65"/>
      <c r="AN15" s="65"/>
      <c r="AO15" s="65"/>
      <c r="AP15" s="65"/>
      <c r="AQ15" s="65"/>
      <c r="AR15" s="65"/>
      <c r="AS15" s="65"/>
      <c r="AT15" s="62" t="str">
        <f>INPUT!P15</f>
        <v>CPN</v>
      </c>
      <c r="AU15" s="66">
        <f t="shared" si="1"/>
        <v>0</v>
      </c>
      <c r="AV15" s="66">
        <f>U15*INPUT!$S15*INPUT!$V15</f>
        <v>0</v>
      </c>
      <c r="AW15" s="66">
        <f>V15*INPUT!$S15*INPUT!$V15</f>
        <v>0</v>
      </c>
      <c r="AX15" s="66">
        <f>W15*INPUT!$S15*INPUT!$V15</f>
        <v>0</v>
      </c>
      <c r="AY15" s="66">
        <f>X15*INPUT!$S15*INPUT!$V15</f>
        <v>0</v>
      </c>
      <c r="AZ15" s="66">
        <f>Y15*INPUT!$S15*INPUT!$V15</f>
        <v>0</v>
      </c>
      <c r="BA15" s="66">
        <f>Z15*INPUT!$S15*INPUT!$V15</f>
        <v>0</v>
      </c>
      <c r="BB15" s="66">
        <f>AA15*INPUT!$S15*INPUT!$V15</f>
        <v>0</v>
      </c>
      <c r="BC15" s="66">
        <f>AB15*INPUT!$S15*INPUT!$V15</f>
        <v>0</v>
      </c>
      <c r="BD15" s="66">
        <f>AC15*INPUT!$S15*INPUT!$V15</f>
        <v>0</v>
      </c>
      <c r="BE15" s="66">
        <f>AD15*INPUT!$S15*INPUT!$V15</f>
        <v>0</v>
      </c>
      <c r="BF15" s="66">
        <f>AE15*INPUT!$S15*INPUT!$V15</f>
        <v>0</v>
      </c>
      <c r="BG15" s="66">
        <f>AF15*INPUT!$S15*INPUT!$V15</f>
        <v>0</v>
      </c>
      <c r="BH15" s="66">
        <f>AG15*INPUT!$S15*INPUT!$V15</f>
        <v>0</v>
      </c>
      <c r="BI15" s="66">
        <f>AH15*INPUT!$S15*INPUT!$V15</f>
        <v>0</v>
      </c>
      <c r="BJ15" s="66">
        <f>AI15*INPUT!$S15*INPUT!$V15</f>
        <v>0</v>
      </c>
      <c r="BK15" s="66">
        <f>AJ15*INPUT!$S15*INPUT!$V15</f>
        <v>0</v>
      </c>
    </row>
    <row r="16" spans="3:63" ht="12" customHeight="1">
      <c r="C16" s="62" t="str">
        <f>INPUT!P16</f>
        <v>Night sitter</v>
      </c>
      <c r="D16" s="63" t="str">
        <f>INPUT!U16</f>
        <v>WTE</v>
      </c>
      <c r="E16" s="194">
        <f>'DL'!I16</f>
        <v>0</v>
      </c>
      <c r="F16" s="195">
        <f>((PLAN!Y19+PLAN!AN19+PLAN!BC19+PLAN!BR19+PLAN!CG19+PLAN!CV19+PLAN!DK19+PLAN!DZ19+PLAN!EO19+PLAN!FD19+PLAN!FS19+PLAN!GH19+PLAN!GW19+PLAN!HL19+PLAN!IA19+PLAN!IP19)/IF(INPUT!S16&gt;0,INPUT!S16,1))/IF(INPUT!V16&gt;0,INPUT!V16,1)</f>
        <v>1.965</v>
      </c>
      <c r="G16" s="80">
        <f>E16*INPUT!R16*INPUT!V16</f>
        <v>0</v>
      </c>
      <c r="H16" s="81">
        <f>INPUT!S16*INPUT!V16*F16</f>
        <v>19650</v>
      </c>
      <c r="I16" s="82"/>
      <c r="J16" s="82"/>
      <c r="K16" s="82"/>
      <c r="L16" s="82"/>
      <c r="Q16" s="56"/>
      <c r="R16" s="62" t="str">
        <f>INPUT!P16</f>
        <v>Night sitter</v>
      </c>
      <c r="S16" s="63" t="str">
        <f>INPUT!U16</f>
        <v>WTE</v>
      </c>
      <c r="T16" s="196">
        <f t="shared" si="0"/>
        <v>1.965</v>
      </c>
      <c r="U16" s="196">
        <f>((PLAN!$Y19)/IF(INPUT!$S16&gt;0,INPUT!S16,1))/IF(INPUT!$V16&gt;0,INPUT!$V16,1)</f>
        <v>0</v>
      </c>
      <c r="V16" s="196">
        <f>((PLAN!$AN19)/IF(INPUT!$S16&gt;0,INPUT!$S16,1))/IF(INPUT!$V16&gt;0,INPUT!$V16,1)</f>
        <v>1.965</v>
      </c>
      <c r="W16" s="196">
        <f>((PLAN!$BC19)/IF(INPUT!$S16&gt;0,INPUT!$S16,1))/IF(INPUT!$V16&gt;0,INPUT!$V16,1)</f>
        <v>0</v>
      </c>
      <c r="X16" s="196">
        <f>((PLAN!$BR19)/IF(INPUT!$S16&gt;0,INPUT!$S16,1))/IF(INPUT!$V16&gt;0,INPUT!$V16,1)</f>
        <v>0</v>
      </c>
      <c r="Y16" s="196">
        <f>((PLAN!$CG19)/IF(INPUT!$S16&gt;0,INPUT!$S16,1))/IF(INPUT!$V16&gt;0,INPUT!$V16,1)</f>
        <v>0</v>
      </c>
      <c r="Z16" s="196">
        <f>((PLAN!$CV19)/IF(INPUT!$S16&gt;0,INPUT!$S16,1))/IF(INPUT!$V16&gt;0,INPUT!$V16,1)</f>
        <v>0</v>
      </c>
      <c r="AA16" s="196">
        <f>((PLAN!$DK19)/IF(INPUT!$S16&gt;0,INPUT!$S16,1))/IF(INPUT!$V16&gt;0,INPUT!$V16,1)</f>
        <v>0</v>
      </c>
      <c r="AB16" s="196">
        <f>((PLAN!$DZ19)/IF(INPUT!$S16&gt;0,INPUT!$S16,1))/IF(INPUT!$V16&gt;0,INPUT!$V16,1)</f>
        <v>0</v>
      </c>
      <c r="AC16" s="196">
        <f>((PLAN!$EO19)/IF(INPUT!$S16&gt;0,INPUT!$S16,1))/IF(INPUT!$V16&gt;0,INPUT!$V16,1)</f>
        <v>0</v>
      </c>
      <c r="AD16" s="196">
        <f>((PLAN!$FD19)/IF(INPUT!$S16&gt;0,INPUT!$S16,1))/IF(INPUT!$V16&gt;0,INPUT!$V16,1)</f>
        <v>0</v>
      </c>
      <c r="AE16" s="196">
        <f>((PLAN!$FS19)/IF(INPUT!$S16&gt;0,INPUT!$S16,1))/IF(INPUT!$V16&gt;0,INPUT!$V16,1)</f>
        <v>0</v>
      </c>
      <c r="AF16" s="196">
        <f>((PLAN!$GH19)/IF(INPUT!$S16&gt;0,INPUT!$S16,1))/IF(INPUT!$V16&gt;0,INPUT!$V16,1)</f>
        <v>0</v>
      </c>
      <c r="AG16" s="196">
        <f>((PLAN!$GW19)/IF(INPUT!$S16&gt;0,INPUT!$S16,1))/IF(INPUT!$V16&gt;0,INPUT!$V16,1)</f>
        <v>0</v>
      </c>
      <c r="AH16" s="196">
        <f>((PLAN!$HL19)/IF(INPUT!$S16&gt;0,INPUT!$S16,1))/IF(INPUT!$V16&gt;0,INPUT!$V16,1)</f>
        <v>0</v>
      </c>
      <c r="AI16" s="196">
        <f>((PLAN!$IA19)/IF(INPUT!$S16&gt;0,INPUT!$S16,1))/IF(INPUT!$V16&gt;0,INPUT!$V16,1)</f>
        <v>0</v>
      </c>
      <c r="AJ16" s="196">
        <f>((PLAN!$IP19)/IF(INPUT!$S16&gt;0,INPUT!$S16,1))/IF(INPUT!$V16&gt;0,INPUT!$V16,1)</f>
        <v>0</v>
      </c>
      <c r="AK16" s="65"/>
      <c r="AL16" s="198"/>
      <c r="AM16" s="65"/>
      <c r="AN16" s="65"/>
      <c r="AO16" s="65"/>
      <c r="AP16" s="65"/>
      <c r="AQ16" s="65"/>
      <c r="AR16" s="65"/>
      <c r="AS16" s="65"/>
      <c r="AT16" s="62" t="str">
        <f>INPUT!P16</f>
        <v>Night sitter</v>
      </c>
      <c r="AU16" s="66">
        <f t="shared" si="1"/>
        <v>19650</v>
      </c>
      <c r="AV16" s="66">
        <f>U16*INPUT!$S16*INPUT!$V16</f>
        <v>0</v>
      </c>
      <c r="AW16" s="66">
        <f>V16*INPUT!$S16*INPUT!$V16</f>
        <v>19650</v>
      </c>
      <c r="AX16" s="66">
        <f>W16*INPUT!$S16*INPUT!$V16</f>
        <v>0</v>
      </c>
      <c r="AY16" s="66">
        <f>X16*INPUT!$S16*INPUT!$V16</f>
        <v>0</v>
      </c>
      <c r="AZ16" s="66">
        <f>Y16*INPUT!$S16*INPUT!$V16</f>
        <v>0</v>
      </c>
      <c r="BA16" s="66">
        <f>Z16*INPUT!$S16*INPUT!$V16</f>
        <v>0</v>
      </c>
      <c r="BB16" s="66">
        <f>AA16*INPUT!$S16*INPUT!$V16</f>
        <v>0</v>
      </c>
      <c r="BC16" s="66">
        <f>AB16*INPUT!$S16*INPUT!$V16</f>
        <v>0</v>
      </c>
      <c r="BD16" s="66">
        <f>AC16*INPUT!$S16*INPUT!$V16</f>
        <v>0</v>
      </c>
      <c r="BE16" s="66">
        <f>AD16*INPUT!$S16*INPUT!$V16</f>
        <v>0</v>
      </c>
      <c r="BF16" s="66">
        <f>AE16*INPUT!$S16*INPUT!$V16</f>
        <v>0</v>
      </c>
      <c r="BG16" s="66">
        <f>AF16*INPUT!$S16*INPUT!$V16</f>
        <v>0</v>
      </c>
      <c r="BH16" s="66">
        <f>AG16*INPUT!$S16*INPUT!$V16</f>
        <v>0</v>
      </c>
      <c r="BI16" s="66">
        <f>AH16*INPUT!$S16*INPUT!$V16</f>
        <v>0</v>
      </c>
      <c r="BJ16" s="66">
        <f>AI16*INPUT!$S16*INPUT!$V16</f>
        <v>0</v>
      </c>
      <c r="BK16" s="66">
        <f>AJ16*INPUT!$S16*INPUT!$V16</f>
        <v>0</v>
      </c>
    </row>
    <row r="17" spans="3:63" ht="12" customHeight="1">
      <c r="C17" s="62" t="str">
        <f>INPUT!P17</f>
        <v>Extra care housing</v>
      </c>
      <c r="D17" s="63" t="str">
        <f>INPUT!U17</f>
        <v>Places</v>
      </c>
      <c r="E17" s="194">
        <f>'DL'!I17</f>
        <v>0</v>
      </c>
      <c r="F17" s="195">
        <f>((PLAN!Y20+PLAN!AN20+PLAN!BC20+PLAN!BR20+PLAN!CG20+PLAN!CV20+PLAN!DK20+PLAN!DZ20+PLAN!EO20+PLAN!FD20+PLAN!FS20+PLAN!GH20+PLAN!GW20+PLAN!HL20+PLAN!IA20+PLAN!IP20)/IF(INPUT!S17&gt;0,INPUT!S17,1))/IF(INPUT!V17&gt;0,INPUT!V17,1)</f>
        <v>190.40333333333334</v>
      </c>
      <c r="G17" s="80">
        <f>E17*INPUT!R17*INPUT!V17</f>
        <v>0</v>
      </c>
      <c r="H17" s="81">
        <f>INPUT!S17*INPUT!V17*F17</f>
        <v>1485146</v>
      </c>
      <c r="I17" s="82"/>
      <c r="J17" s="82"/>
      <c r="K17" s="82"/>
      <c r="L17" s="82"/>
      <c r="Q17" s="56"/>
      <c r="R17" s="62" t="str">
        <f>INPUT!P17</f>
        <v>Extra care housing</v>
      </c>
      <c r="S17" s="63" t="str">
        <f>INPUT!U17</f>
        <v>Places</v>
      </c>
      <c r="T17" s="196">
        <f t="shared" si="0"/>
        <v>190.40333333333334</v>
      </c>
      <c r="U17" s="196">
        <f>((PLAN!$Y20)/IF(INPUT!$S17&gt;0,INPUT!S17,1))/IF(INPUT!$V17&gt;0,INPUT!$V17,1)</f>
        <v>168.57</v>
      </c>
      <c r="V17" s="196">
        <f>((PLAN!$AN20)/IF(INPUT!$S17&gt;0,INPUT!$S17,1))/IF(INPUT!$V17&gt;0,INPUT!$V17,1)</f>
        <v>21.833333333333336</v>
      </c>
      <c r="W17" s="196">
        <f>((PLAN!$BC20)/IF(INPUT!$S17&gt;0,INPUT!$S17,1))/IF(INPUT!$V17&gt;0,INPUT!$V17,1)</f>
        <v>0</v>
      </c>
      <c r="X17" s="196">
        <f>((PLAN!$BR20)/IF(INPUT!$S17&gt;0,INPUT!$S17,1))/IF(INPUT!$V17&gt;0,INPUT!$V17,1)</f>
        <v>0</v>
      </c>
      <c r="Y17" s="196">
        <f>((PLAN!$CG20)/IF(INPUT!$S17&gt;0,INPUT!$S17,1))/IF(INPUT!$V17&gt;0,INPUT!$V17,1)</f>
        <v>0</v>
      </c>
      <c r="Z17" s="196">
        <f>((PLAN!$CV20)/IF(INPUT!$S17&gt;0,INPUT!$S17,1))/IF(INPUT!$V17&gt;0,INPUT!$V17,1)</f>
        <v>0</v>
      </c>
      <c r="AA17" s="196">
        <f>((PLAN!$DK20)/IF(INPUT!$S17&gt;0,INPUT!$S17,1))/IF(INPUT!$V17&gt;0,INPUT!$V17,1)</f>
        <v>0</v>
      </c>
      <c r="AB17" s="196">
        <f>((PLAN!$DZ20)/IF(INPUT!$S17&gt;0,INPUT!$S17,1))/IF(INPUT!$V17&gt;0,INPUT!$V17,1)</f>
        <v>0</v>
      </c>
      <c r="AC17" s="196">
        <f>((PLAN!$EO20)/IF(INPUT!$S17&gt;0,INPUT!$S17,1))/IF(INPUT!$V17&gt;0,INPUT!$V17,1)</f>
        <v>0</v>
      </c>
      <c r="AD17" s="196">
        <f>((PLAN!$FD20)/IF(INPUT!$S17&gt;0,INPUT!$S17,1))/IF(INPUT!$V17&gt;0,INPUT!$V17,1)</f>
        <v>0</v>
      </c>
      <c r="AE17" s="196">
        <f>((PLAN!$FS20)/IF(INPUT!$S17&gt;0,INPUT!$S17,1))/IF(INPUT!$V17&gt;0,INPUT!$V17,1)</f>
        <v>0</v>
      </c>
      <c r="AF17" s="196">
        <f>((PLAN!$GH20)/IF(INPUT!$S17&gt;0,INPUT!$S17,1))/IF(INPUT!$V17&gt;0,INPUT!$V17,1)</f>
        <v>0</v>
      </c>
      <c r="AG17" s="196">
        <f>((PLAN!$GW20)/IF(INPUT!$S17&gt;0,INPUT!$S17,1))/IF(INPUT!$V17&gt;0,INPUT!$V17,1)</f>
        <v>0</v>
      </c>
      <c r="AH17" s="196">
        <f>((PLAN!$HL20)/IF(INPUT!$S17&gt;0,INPUT!$S17,1))/IF(INPUT!$V17&gt;0,INPUT!$V17,1)</f>
        <v>0</v>
      </c>
      <c r="AI17" s="196">
        <f>((PLAN!$IA20)/IF(INPUT!$S17&gt;0,INPUT!$S17,1))/IF(INPUT!$V17&gt;0,INPUT!$V17,1)</f>
        <v>0</v>
      </c>
      <c r="AJ17" s="196">
        <f>((PLAN!$IP20)/IF(INPUT!$S17&gt;0,INPUT!$S17,1))/IF(INPUT!$V17&gt;0,INPUT!$V17,1)</f>
        <v>0</v>
      </c>
      <c r="AK17" s="65"/>
      <c r="AL17" s="198"/>
      <c r="AM17" s="65"/>
      <c r="AN17" s="65"/>
      <c r="AO17" s="65"/>
      <c r="AP17" s="65"/>
      <c r="AQ17" s="65"/>
      <c r="AR17" s="65"/>
      <c r="AS17" s="65"/>
      <c r="AT17" s="62" t="str">
        <f>INPUT!P17</f>
        <v>Extra care housing</v>
      </c>
      <c r="AU17" s="66">
        <f t="shared" si="1"/>
        <v>1485146</v>
      </c>
      <c r="AV17" s="66">
        <f>U17*INPUT!$S17*INPUT!$V17</f>
        <v>1314846</v>
      </c>
      <c r="AW17" s="66">
        <f>V17*INPUT!$S17*INPUT!$V17</f>
        <v>170300.00000000003</v>
      </c>
      <c r="AX17" s="66">
        <f>W17*INPUT!$S17*INPUT!$V17</f>
        <v>0</v>
      </c>
      <c r="AY17" s="66">
        <f>X17*INPUT!$S17*INPUT!$V17</f>
        <v>0</v>
      </c>
      <c r="AZ17" s="66">
        <f>Y17*INPUT!$S17*INPUT!$V17</f>
        <v>0</v>
      </c>
      <c r="BA17" s="66">
        <f>Z17*INPUT!$S17*INPUT!$V17</f>
        <v>0</v>
      </c>
      <c r="BB17" s="66">
        <f>AA17*INPUT!$S17*INPUT!$V17</f>
        <v>0</v>
      </c>
      <c r="BC17" s="66">
        <f>AB17*INPUT!$S17*INPUT!$V17</f>
        <v>0</v>
      </c>
      <c r="BD17" s="66">
        <f>AC17*INPUT!$S17*INPUT!$V17</f>
        <v>0</v>
      </c>
      <c r="BE17" s="66">
        <f>AD17*INPUT!$S17*INPUT!$V17</f>
        <v>0</v>
      </c>
      <c r="BF17" s="66">
        <f>AE17*INPUT!$S17*INPUT!$V17</f>
        <v>0</v>
      </c>
      <c r="BG17" s="66">
        <f>AF17*INPUT!$S17*INPUT!$V17</f>
        <v>0</v>
      </c>
      <c r="BH17" s="66">
        <f>AG17*INPUT!$S17*INPUT!$V17</f>
        <v>0</v>
      </c>
      <c r="BI17" s="66">
        <f>AH17*INPUT!$S17*INPUT!$V17</f>
        <v>0</v>
      </c>
      <c r="BJ17" s="66">
        <f>AI17*INPUT!$S17*INPUT!$V17</f>
        <v>0</v>
      </c>
      <c r="BK17" s="66">
        <f>AJ17*INPUT!$S17*INPUT!$V17</f>
        <v>0</v>
      </c>
    </row>
    <row r="18" spans="3:63" ht="12" customHeight="1">
      <c r="C18" s="62" t="str">
        <f>INPUT!P18</f>
        <v>Day care</v>
      </c>
      <c r="D18" s="63" t="str">
        <f>INPUT!U18</f>
        <v>Places</v>
      </c>
      <c r="E18" s="194">
        <f>'DL'!I18</f>
        <v>0</v>
      </c>
      <c r="F18" s="195">
        <f>((PLAN!Y21+PLAN!AN21+PLAN!BC21+PLAN!BR21+PLAN!CG21+PLAN!CV21+PLAN!DK21+PLAN!DZ21+PLAN!EO21+PLAN!FD21+PLAN!FS21+PLAN!GH21+PLAN!GW21+PLAN!HL21+PLAN!IA21+PLAN!IP21)/IF(INPUT!S18&gt;0,INPUT!S18,1))/IF(INPUT!V18&gt;0,INPUT!V18,1)</f>
        <v>0</v>
      </c>
      <c r="G18" s="80">
        <f>E18*INPUT!R18*INPUT!V18</f>
        <v>0</v>
      </c>
      <c r="H18" s="81">
        <f>INPUT!S18*INPUT!V18*F18</f>
        <v>0</v>
      </c>
      <c r="I18" s="82"/>
      <c r="J18" s="82"/>
      <c r="K18" s="82"/>
      <c r="L18" s="82"/>
      <c r="Q18" s="56"/>
      <c r="R18" s="62" t="str">
        <f>INPUT!P18</f>
        <v>Day care</v>
      </c>
      <c r="S18" s="63" t="str">
        <f>INPUT!U18</f>
        <v>Places</v>
      </c>
      <c r="T18" s="64">
        <f t="shared" si="0"/>
        <v>0</v>
      </c>
      <c r="U18" s="196">
        <f>((PLAN!$Y21)/IF(INPUT!$S18&gt;0,INPUT!S18,1))/IF(INPUT!$V18&gt;0,INPUT!$V18,1)</f>
        <v>0</v>
      </c>
      <c r="V18" s="196">
        <f>((PLAN!$AN21)/IF(INPUT!$S18&gt;0,INPUT!$S18,1))/IF(INPUT!$V18&gt;0,INPUT!$V18,1)</f>
        <v>0</v>
      </c>
      <c r="W18" s="196">
        <f>((PLAN!$BC21)/IF(INPUT!$S18&gt;0,INPUT!$S18,1))/IF(INPUT!$V18&gt;0,INPUT!$V18,1)</f>
        <v>0</v>
      </c>
      <c r="X18" s="196">
        <f>((PLAN!$BR21)/IF(INPUT!$S18&gt;0,INPUT!$S18,1))/IF(INPUT!$V18&gt;0,INPUT!$V18,1)</f>
        <v>0</v>
      </c>
      <c r="Y18" s="196">
        <f>((PLAN!$CG21)/IF(INPUT!$S18&gt;0,INPUT!$S18,1))/IF(INPUT!$V18&gt;0,INPUT!$V18,1)</f>
        <v>0</v>
      </c>
      <c r="Z18" s="196">
        <f>((PLAN!$CV21)/IF(INPUT!$S18&gt;0,INPUT!$S18,1))/IF(INPUT!$V18&gt;0,INPUT!$V18,1)</f>
        <v>0</v>
      </c>
      <c r="AA18" s="196">
        <f>((PLAN!$DK21)/IF(INPUT!$S18&gt;0,INPUT!$S18,1))/IF(INPUT!$V18&gt;0,INPUT!$V18,1)</f>
        <v>0</v>
      </c>
      <c r="AB18" s="196">
        <f>((PLAN!$DZ21)/IF(INPUT!$S18&gt;0,INPUT!$S18,1))/IF(INPUT!$V18&gt;0,INPUT!$V18,1)</f>
        <v>0</v>
      </c>
      <c r="AC18" s="196">
        <f>((PLAN!$EO21)/IF(INPUT!$S18&gt;0,INPUT!$S18,1))/IF(INPUT!$V18&gt;0,INPUT!$V18,1)</f>
        <v>0</v>
      </c>
      <c r="AD18" s="196">
        <f>((PLAN!$FD21)/IF(INPUT!$S18&gt;0,INPUT!$S18,1))/IF(INPUT!$V18&gt;0,INPUT!$V18,1)</f>
        <v>0</v>
      </c>
      <c r="AE18" s="196">
        <f>((PLAN!$FS21)/IF(INPUT!$S18&gt;0,INPUT!$S18,1))/IF(INPUT!$V18&gt;0,INPUT!$V18,1)</f>
        <v>0</v>
      </c>
      <c r="AF18" s="196">
        <f>((PLAN!$GH21)/IF(INPUT!$S18&gt;0,INPUT!$S18,1))/IF(INPUT!$V18&gt;0,INPUT!$V18,1)</f>
        <v>0</v>
      </c>
      <c r="AG18" s="196">
        <f>((PLAN!$GW21)/IF(INPUT!$S18&gt;0,INPUT!$S18,1))/IF(INPUT!$V18&gt;0,INPUT!$V18,1)</f>
        <v>0</v>
      </c>
      <c r="AH18" s="196">
        <f>((PLAN!$HL21)/IF(INPUT!$S18&gt;0,INPUT!$S18,1))/IF(INPUT!$V18&gt;0,INPUT!$V18,1)</f>
        <v>0</v>
      </c>
      <c r="AI18" s="196">
        <f>((PLAN!$IA21)/IF(INPUT!$S18&gt;0,INPUT!$S18,1))/IF(INPUT!$V18&gt;0,INPUT!$V18,1)</f>
        <v>0</v>
      </c>
      <c r="AJ18" s="196">
        <f>((PLAN!$IP21)/IF(INPUT!$S18&gt;0,INPUT!$S18,1))/IF(INPUT!$V18&gt;0,INPUT!$V18,1)</f>
        <v>0</v>
      </c>
      <c r="AK18" s="65"/>
      <c r="AL18" s="198"/>
      <c r="AM18" s="65"/>
      <c r="AN18" s="65"/>
      <c r="AO18" s="65"/>
      <c r="AP18" s="65"/>
      <c r="AQ18" s="65"/>
      <c r="AR18" s="65"/>
      <c r="AS18" s="65"/>
      <c r="AT18" s="62" t="str">
        <f>INPUT!P18</f>
        <v>Day care</v>
      </c>
      <c r="AU18" s="66">
        <f t="shared" si="1"/>
        <v>0</v>
      </c>
      <c r="AV18" s="66">
        <f>U18*INPUT!$S18</f>
        <v>0</v>
      </c>
      <c r="AW18" s="66">
        <f>V18*INPUT!$S18*INPUT!$V18</f>
        <v>0</v>
      </c>
      <c r="AX18" s="66">
        <f>W18*INPUT!$S18*INPUT!$V18</f>
        <v>0</v>
      </c>
      <c r="AY18" s="66">
        <f>X18*INPUT!$S18</f>
        <v>0</v>
      </c>
      <c r="AZ18" s="66">
        <f>Y18*INPUT!$S18</f>
        <v>0</v>
      </c>
      <c r="BA18" s="66">
        <f>Z18*INPUT!$S18</f>
        <v>0</v>
      </c>
      <c r="BB18" s="66">
        <f>AA18*INPUT!$S18</f>
        <v>0</v>
      </c>
      <c r="BC18" s="66">
        <f>AB18*INPUT!$S18</f>
        <v>0</v>
      </c>
      <c r="BD18" s="66">
        <f>AC18*INPUT!$S18</f>
        <v>0</v>
      </c>
      <c r="BE18" s="66">
        <f>AD18*INPUT!$S18</f>
        <v>0</v>
      </c>
      <c r="BF18" s="66">
        <f>AE18*INPUT!$S18</f>
        <v>0</v>
      </c>
      <c r="BG18" s="66">
        <f>AF18*INPUT!$S18</f>
        <v>0</v>
      </c>
      <c r="BH18" s="66">
        <f>AG18*INPUT!$S18</f>
        <v>0</v>
      </c>
      <c r="BI18" s="66">
        <f>AH18*INPUT!$S18</f>
        <v>0</v>
      </c>
      <c r="BJ18" s="66">
        <f>AI18*INPUT!$S18</f>
        <v>0</v>
      </c>
      <c r="BK18" s="66">
        <f>AJ18*INPUT!$S18</f>
        <v>0</v>
      </c>
    </row>
    <row r="19" spans="3:63" ht="12" customHeight="1" hidden="1">
      <c r="C19" s="62">
        <f>INPUT!P19</f>
        <v>0</v>
      </c>
      <c r="D19" s="63">
        <f>INPUT!U19</f>
        <v>0</v>
      </c>
      <c r="E19" s="194">
        <f>'DL'!I19</f>
        <v>0</v>
      </c>
      <c r="F19" s="195">
        <f>((PLAN!Y22+PLAN!AN22+PLAN!BC22+PLAN!BR22+PLAN!CG22+PLAN!CV22+PLAN!DK22+PLAN!DZ22+PLAN!EO22+PLAN!FD22+PLAN!FS22+PLAN!GH22+PLAN!GW22+PLAN!HL22+PLAN!IA22+PLAN!IP22)/IF(INPUT!S19&gt;0,INPUT!S19,1))/IF(INPUT!V19&gt;0,INPUT!V19,1)</f>
        <v>0</v>
      </c>
      <c r="G19" s="80">
        <f>E19*INPUT!R19*INPUT!V19</f>
        <v>0</v>
      </c>
      <c r="H19" s="81">
        <f>INPUT!S19*INPUT!V19*F19</f>
        <v>0</v>
      </c>
      <c r="I19" s="82"/>
      <c r="J19" s="82"/>
      <c r="K19" s="82"/>
      <c r="L19" s="82"/>
      <c r="Q19" s="56"/>
      <c r="R19" s="62">
        <f>INPUT!P19</f>
        <v>0</v>
      </c>
      <c r="S19" s="63">
        <f>INPUT!U19</f>
        <v>0</v>
      </c>
      <c r="T19" s="64">
        <f t="shared" si="0"/>
        <v>0</v>
      </c>
      <c r="U19" s="196">
        <f>((PLAN!$Y22)/IF(INPUT!$S19&gt;0,INPUT!S19,1))/IF(INPUT!$V19&gt;0,INPUT!$V19,1)</f>
        <v>0</v>
      </c>
      <c r="V19" s="196">
        <f>((PLAN!$AN22)/IF(INPUT!$S19&gt;0,INPUT!$S19,1))/IF(INPUT!$V19&gt;0,INPUT!$V19,1)</f>
        <v>0</v>
      </c>
      <c r="W19" s="196">
        <f>((PLAN!$BC22)/IF(INPUT!$S19&gt;0,INPUT!$S19,1))/IF(INPUT!$V19&gt;0,INPUT!$V19,1)</f>
        <v>0</v>
      </c>
      <c r="X19" s="196">
        <f>((PLAN!$BR22)/IF(INPUT!$S19&gt;0,INPUT!$S19,1))/IF(INPUT!$V19&gt;0,INPUT!$V19,1)</f>
        <v>0</v>
      </c>
      <c r="Y19" s="196">
        <f>((PLAN!$CG22)/IF(INPUT!$S19&gt;0,INPUT!$S19,1))/IF(INPUT!$V19&gt;0,INPUT!$V19,1)</f>
        <v>0</v>
      </c>
      <c r="Z19" s="196">
        <f>((PLAN!$CV22)/IF(INPUT!$S19&gt;0,INPUT!$S19,1))/IF(INPUT!$V19&gt;0,INPUT!$V19,1)</f>
        <v>0</v>
      </c>
      <c r="AA19" s="196">
        <f>((PLAN!$DK22)/IF(INPUT!$S19&gt;0,INPUT!$S19,1))/IF(INPUT!$V19&gt;0,INPUT!$V19,1)</f>
        <v>0</v>
      </c>
      <c r="AB19" s="196">
        <f>((PLAN!$DZ22)/IF(INPUT!$S19&gt;0,INPUT!$S19,1))/IF(INPUT!$V19&gt;0,INPUT!$V19,1)</f>
        <v>0</v>
      </c>
      <c r="AC19" s="196">
        <f>((PLAN!$EO22)/IF(INPUT!$S19&gt;0,INPUT!$S19,1))/IF(INPUT!$V19&gt;0,INPUT!$V19,1)</f>
        <v>0</v>
      </c>
      <c r="AD19" s="196">
        <f>((PLAN!$FD22)/IF(INPUT!$S19&gt;0,INPUT!$S19,1))/IF(INPUT!$V19&gt;0,INPUT!$V19,1)</f>
        <v>0</v>
      </c>
      <c r="AE19" s="196">
        <f>((PLAN!$FS22)/IF(INPUT!$S19&gt;0,INPUT!$S19,1))/IF(INPUT!$V19&gt;0,INPUT!$V19,1)</f>
        <v>0</v>
      </c>
      <c r="AF19" s="196">
        <f>((PLAN!$GH22)/IF(INPUT!$S19&gt;0,INPUT!$S19,1))/IF(INPUT!$V19&gt;0,INPUT!$V19,1)</f>
        <v>0</v>
      </c>
      <c r="AG19" s="196">
        <f>((PLAN!$GW22)/IF(INPUT!$S19&gt;0,INPUT!$S19,1))/IF(INPUT!$V19&gt;0,INPUT!$V19,1)</f>
        <v>0</v>
      </c>
      <c r="AH19" s="196">
        <f>((PLAN!$HL22)/IF(INPUT!$S19&gt;0,INPUT!$S19,1))/IF(INPUT!$V19&gt;0,INPUT!$V19,1)</f>
        <v>0</v>
      </c>
      <c r="AI19" s="196">
        <f>((PLAN!$IA22)/IF(INPUT!$S19&gt;0,INPUT!$S19,1))/IF(INPUT!$V19&gt;0,INPUT!$V19,1)</f>
        <v>0</v>
      </c>
      <c r="AJ19" s="196">
        <f>((PLAN!$IP22)/IF(INPUT!$S19&gt;0,INPUT!$S19,1))/IF(INPUT!$V19&gt;0,INPUT!$V19,1)</f>
        <v>0</v>
      </c>
      <c r="AK19" s="65"/>
      <c r="AL19" s="198"/>
      <c r="AM19" s="65"/>
      <c r="AN19" s="65"/>
      <c r="AO19" s="65"/>
      <c r="AP19" s="65"/>
      <c r="AQ19" s="65"/>
      <c r="AR19" s="65"/>
      <c r="AS19" s="65"/>
      <c r="AT19" s="62">
        <f>INPUT!P19</f>
        <v>0</v>
      </c>
      <c r="AU19" s="66">
        <f t="shared" si="1"/>
        <v>0</v>
      </c>
      <c r="AV19" s="66">
        <f>U19*INPUT!$S19</f>
        <v>0</v>
      </c>
      <c r="AW19" s="66">
        <f>V19*INPUT!$S19*INPUT!$V19</f>
        <v>0</v>
      </c>
      <c r="AX19" s="66">
        <f>W19*INPUT!$S19*INPUT!$V19</f>
        <v>0</v>
      </c>
      <c r="AY19" s="66">
        <f>X19*INPUT!$S19</f>
        <v>0</v>
      </c>
      <c r="AZ19" s="66">
        <f>Y19*INPUT!$S19</f>
        <v>0</v>
      </c>
      <c r="BA19" s="66">
        <f>Z19*INPUT!$S19</f>
        <v>0</v>
      </c>
      <c r="BB19" s="66">
        <f>AA19*INPUT!$S19</f>
        <v>0</v>
      </c>
      <c r="BC19" s="66">
        <f>AB19*INPUT!$S19</f>
        <v>0</v>
      </c>
      <c r="BD19" s="66">
        <f>AC19*INPUT!$S19</f>
        <v>0</v>
      </c>
      <c r="BE19" s="66">
        <f>AD19*INPUT!$S19</f>
        <v>0</v>
      </c>
      <c r="BF19" s="66">
        <f>AE19*INPUT!$S19</f>
        <v>0</v>
      </c>
      <c r="BG19" s="66">
        <f>AF19*INPUT!$S19</f>
        <v>0</v>
      </c>
      <c r="BH19" s="66">
        <f>AG19*INPUT!$S19</f>
        <v>0</v>
      </c>
      <c r="BI19" s="66">
        <f>AH19*INPUT!$S19</f>
        <v>0</v>
      </c>
      <c r="BJ19" s="66">
        <f>AI19*INPUT!$S19</f>
        <v>0</v>
      </c>
      <c r="BK19" s="66">
        <f>AJ19*INPUT!$S19</f>
        <v>0</v>
      </c>
    </row>
    <row r="20" spans="3:63" ht="12" customHeight="1" hidden="1">
      <c r="C20" s="62">
        <f>INPUT!P20</f>
        <v>0</v>
      </c>
      <c r="D20" s="63">
        <f>INPUT!U20</f>
        <v>0</v>
      </c>
      <c r="E20" s="194">
        <f>'DL'!I20</f>
        <v>0</v>
      </c>
      <c r="F20" s="195">
        <f>((PLAN!Y23+PLAN!AN23+PLAN!BC23+PLAN!BR23+PLAN!CG23+PLAN!CV23+PLAN!DK23+PLAN!DZ23+PLAN!EO23+PLAN!FD23+PLAN!FS23+PLAN!GH23+PLAN!GW23+PLAN!HL23+PLAN!IA23+PLAN!IP23)/IF(INPUT!S20&gt;0,INPUT!S20,1))/IF(INPUT!V20&gt;0,INPUT!V20,1)</f>
        <v>0</v>
      </c>
      <c r="G20" s="80">
        <f>E20*INPUT!R20*INPUT!V20</f>
        <v>0</v>
      </c>
      <c r="H20" s="81">
        <f>INPUT!S20*INPUT!V20*F20</f>
        <v>0</v>
      </c>
      <c r="I20" s="82"/>
      <c r="J20" s="82"/>
      <c r="K20" s="82"/>
      <c r="L20" s="82"/>
      <c r="Q20" s="56"/>
      <c r="R20" s="62">
        <f>INPUT!P20</f>
        <v>0</v>
      </c>
      <c r="S20" s="63">
        <f>INPUT!U20</f>
        <v>0</v>
      </c>
      <c r="T20" s="64">
        <f t="shared" si="0"/>
        <v>0</v>
      </c>
      <c r="U20" s="196">
        <f>((PLAN!$Y23)/IF(INPUT!$S20&gt;0,INPUT!S20,1))/IF(INPUT!$V20&gt;0,INPUT!$V20,1)</f>
        <v>0</v>
      </c>
      <c r="V20" s="196">
        <f>((PLAN!$AN23)/IF(INPUT!$S20&gt;0,INPUT!$S20,1))/IF(INPUT!$V20&gt;0,INPUT!$V20,1)</f>
        <v>0</v>
      </c>
      <c r="W20" s="196">
        <f>((PLAN!$BC23)/IF(INPUT!$S20&gt;0,INPUT!$S20,1))/IF(INPUT!$V20&gt;0,INPUT!$V20,1)</f>
        <v>0</v>
      </c>
      <c r="X20" s="196">
        <f>((PLAN!$BR23)/IF(INPUT!$S20&gt;0,INPUT!$S20,1))/IF(INPUT!$V20&gt;0,INPUT!$V20,1)</f>
        <v>0</v>
      </c>
      <c r="Y20" s="196">
        <f>((PLAN!$CG23)/IF(INPUT!$S20&gt;0,INPUT!$S20,1))/IF(INPUT!$V20&gt;0,INPUT!$V20,1)</f>
        <v>0</v>
      </c>
      <c r="Z20" s="196">
        <f>((PLAN!$CV23)/IF(INPUT!$S20&gt;0,INPUT!$S20,1))/IF(INPUT!$V20&gt;0,INPUT!$V20,1)</f>
        <v>0</v>
      </c>
      <c r="AA20" s="196">
        <f>((PLAN!$DK23)/IF(INPUT!$S20&gt;0,INPUT!$S20,1))/IF(INPUT!$V20&gt;0,INPUT!$V20,1)</f>
        <v>0</v>
      </c>
      <c r="AB20" s="196">
        <f>((PLAN!$DZ23)/IF(INPUT!$S20&gt;0,INPUT!$S20,1))/IF(INPUT!$V20&gt;0,INPUT!$V20,1)</f>
        <v>0</v>
      </c>
      <c r="AC20" s="196">
        <f>((PLAN!$EO23)/IF(INPUT!$S20&gt;0,INPUT!$S20,1))/IF(INPUT!$V20&gt;0,INPUT!$V20,1)</f>
        <v>0</v>
      </c>
      <c r="AD20" s="196">
        <f>((PLAN!$FD23)/IF(INPUT!$S20&gt;0,INPUT!$S20,1))/IF(INPUT!$V20&gt;0,INPUT!$V20,1)</f>
        <v>0</v>
      </c>
      <c r="AE20" s="196">
        <f>((PLAN!$FS23)/IF(INPUT!$S20&gt;0,INPUT!$S20,1))/IF(INPUT!$V20&gt;0,INPUT!$V20,1)</f>
        <v>0</v>
      </c>
      <c r="AF20" s="196">
        <f>((PLAN!$GH23)/IF(INPUT!$S20&gt;0,INPUT!$S20,1))/IF(INPUT!$V20&gt;0,INPUT!$V20,1)</f>
        <v>0</v>
      </c>
      <c r="AG20" s="196">
        <f>((PLAN!$GW23)/IF(INPUT!$S20&gt;0,INPUT!$S20,1))/IF(INPUT!$V20&gt;0,INPUT!$V20,1)</f>
        <v>0</v>
      </c>
      <c r="AH20" s="196">
        <f>((PLAN!$HL23)/IF(INPUT!$S20&gt;0,INPUT!$S20,1))/IF(INPUT!$V20&gt;0,INPUT!$V20,1)</f>
        <v>0</v>
      </c>
      <c r="AI20" s="196">
        <f>((PLAN!$IA23)/IF(INPUT!$S20&gt;0,INPUT!$S20,1))/IF(INPUT!$V20&gt;0,INPUT!$V20,1)</f>
        <v>0</v>
      </c>
      <c r="AJ20" s="196">
        <f>((PLAN!$IP23)/IF(INPUT!$S20&gt;0,INPUT!$S20,1))/IF(INPUT!$V20&gt;0,INPUT!$V20,1)</f>
        <v>0</v>
      </c>
      <c r="AK20" s="65"/>
      <c r="AL20" s="198"/>
      <c r="AM20" s="65"/>
      <c r="AN20" s="65"/>
      <c r="AO20" s="65"/>
      <c r="AP20" s="65"/>
      <c r="AQ20" s="65"/>
      <c r="AR20" s="65"/>
      <c r="AS20" s="65"/>
      <c r="AT20" s="62">
        <f>INPUT!P20</f>
        <v>0</v>
      </c>
      <c r="AU20" s="66">
        <f t="shared" si="1"/>
        <v>0</v>
      </c>
      <c r="AV20" s="66">
        <f>U20*INPUT!$S20</f>
        <v>0</v>
      </c>
      <c r="AW20" s="66">
        <f>V20*INPUT!$S20*INPUT!$V20</f>
        <v>0</v>
      </c>
      <c r="AX20" s="66">
        <f>W20*INPUT!$S20*INPUT!$V20</f>
        <v>0</v>
      </c>
      <c r="AY20" s="66">
        <f>X20*INPUT!$S20</f>
        <v>0</v>
      </c>
      <c r="AZ20" s="66">
        <f>Y20*INPUT!$S20</f>
        <v>0</v>
      </c>
      <c r="BA20" s="66">
        <f>Z20*INPUT!$S20</f>
        <v>0</v>
      </c>
      <c r="BB20" s="66">
        <f>AA20*INPUT!$S20</f>
        <v>0</v>
      </c>
      <c r="BC20" s="66">
        <f>AB20*INPUT!$S20</f>
        <v>0</v>
      </c>
      <c r="BD20" s="66">
        <f>AC20*INPUT!$S20</f>
        <v>0</v>
      </c>
      <c r="BE20" s="66">
        <f>AD20*INPUT!$S20</f>
        <v>0</v>
      </c>
      <c r="BF20" s="66">
        <f>AE20*INPUT!$S20</f>
        <v>0</v>
      </c>
      <c r="BG20" s="66">
        <f>AF20*INPUT!$S20</f>
        <v>0</v>
      </c>
      <c r="BH20" s="66">
        <f>AG20*INPUT!$S20</f>
        <v>0</v>
      </c>
      <c r="BI20" s="66">
        <f>AH20*INPUT!$S20</f>
        <v>0</v>
      </c>
      <c r="BJ20" s="66">
        <f>AI20*INPUT!$S20</f>
        <v>0</v>
      </c>
      <c r="BK20" s="66">
        <f>AJ20*INPUT!$S20</f>
        <v>0</v>
      </c>
    </row>
    <row r="21" spans="3:63" ht="12" customHeight="1" hidden="1">
      <c r="C21" s="62">
        <f>INPUT!P21</f>
        <v>0</v>
      </c>
      <c r="D21" s="63">
        <f>INPUT!U21</f>
        <v>0</v>
      </c>
      <c r="E21" s="194">
        <f>'DL'!I21</f>
        <v>0</v>
      </c>
      <c r="F21" s="195">
        <f>((PLAN!Y24+PLAN!AN24+PLAN!BC24+PLAN!BR24+PLAN!CG24+PLAN!CV24+PLAN!DK24+PLAN!DZ24+PLAN!EO24+PLAN!FD24+PLAN!FS24+PLAN!GH24+PLAN!GW24+PLAN!HL24+PLAN!IA24+PLAN!IP24)/IF(INPUT!S21&gt;0,INPUT!S21,1))/IF(INPUT!V21&gt;0,INPUT!V21,1)</f>
        <v>0</v>
      </c>
      <c r="G21" s="80">
        <f>E21*INPUT!R21*INPUT!V21</f>
        <v>0</v>
      </c>
      <c r="H21" s="81">
        <f>INPUT!S21*INPUT!V21*F21</f>
        <v>0</v>
      </c>
      <c r="I21" s="82"/>
      <c r="J21" s="82"/>
      <c r="K21" s="82"/>
      <c r="L21" s="82"/>
      <c r="Q21" s="56"/>
      <c r="R21" s="62">
        <f>INPUT!P21</f>
        <v>0</v>
      </c>
      <c r="S21" s="63">
        <f>INPUT!U21</f>
        <v>0</v>
      </c>
      <c r="T21" s="64">
        <f t="shared" si="0"/>
        <v>0</v>
      </c>
      <c r="U21" s="196">
        <f>((PLAN!$Y24)/IF(INPUT!$S21&gt;0,INPUT!S21,1))/IF(INPUT!$V21&gt;0,INPUT!$V21,1)</f>
        <v>0</v>
      </c>
      <c r="V21" s="196">
        <f>((PLAN!$AN24)/IF(INPUT!$S21&gt;0,INPUT!$S21,1))/IF(INPUT!$V21&gt;0,INPUT!$V21,1)</f>
        <v>0</v>
      </c>
      <c r="W21" s="196">
        <f>((PLAN!$BC24)/IF(INPUT!$S21&gt;0,INPUT!$S21,1))/IF(INPUT!$V21&gt;0,INPUT!$V21,1)</f>
        <v>0</v>
      </c>
      <c r="X21" s="196">
        <f>((PLAN!$BR24)/IF(INPUT!$S21&gt;0,INPUT!$S21,1))/IF(INPUT!$V21&gt;0,INPUT!$V21,1)</f>
        <v>0</v>
      </c>
      <c r="Y21" s="196">
        <f>((PLAN!$CG24)/IF(INPUT!$S21&gt;0,INPUT!$S21,1))/IF(INPUT!$V21&gt;0,INPUT!$V21,1)</f>
        <v>0</v>
      </c>
      <c r="Z21" s="196">
        <f>((PLAN!$CV24)/IF(INPUT!$S21&gt;0,INPUT!$S21,1))/IF(INPUT!$V21&gt;0,INPUT!$V21,1)</f>
        <v>0</v>
      </c>
      <c r="AA21" s="196">
        <f>((PLAN!$DK24)/IF(INPUT!$S21&gt;0,INPUT!$S21,1))/IF(INPUT!$V21&gt;0,INPUT!$V21,1)</f>
        <v>0</v>
      </c>
      <c r="AB21" s="196">
        <f>((PLAN!$DZ24)/IF(INPUT!$S21&gt;0,INPUT!$S21,1))/IF(INPUT!$V21&gt;0,INPUT!$V21,1)</f>
        <v>0</v>
      </c>
      <c r="AC21" s="196">
        <f>((PLAN!$EO24)/IF(INPUT!$S21&gt;0,INPUT!$S21,1))/IF(INPUT!$V21&gt;0,INPUT!$V21,1)</f>
        <v>0</v>
      </c>
      <c r="AD21" s="196">
        <f>((PLAN!$FD24)/IF(INPUT!$S21&gt;0,INPUT!$S21,1))/IF(INPUT!$V21&gt;0,INPUT!$V21,1)</f>
        <v>0</v>
      </c>
      <c r="AE21" s="196">
        <f>((PLAN!$FS24)/IF(INPUT!$S21&gt;0,INPUT!$S21,1))/IF(INPUT!$V21&gt;0,INPUT!$V21,1)</f>
        <v>0</v>
      </c>
      <c r="AF21" s="196">
        <f>((PLAN!$GH24)/IF(INPUT!$S21&gt;0,INPUT!$S21,1))/IF(INPUT!$V21&gt;0,INPUT!$V21,1)</f>
        <v>0</v>
      </c>
      <c r="AG21" s="196">
        <f>((PLAN!$GW24)/IF(INPUT!$S21&gt;0,INPUT!$S21,1))/IF(INPUT!$V21&gt;0,INPUT!$V21,1)</f>
        <v>0</v>
      </c>
      <c r="AH21" s="196">
        <f>((PLAN!$HL24)/IF(INPUT!$S21&gt;0,INPUT!$S21,1))/IF(INPUT!$V21&gt;0,INPUT!$V21,1)</f>
        <v>0</v>
      </c>
      <c r="AI21" s="196">
        <f>((PLAN!$IA24)/IF(INPUT!$S21&gt;0,INPUT!$S21,1))/IF(INPUT!$V21&gt;0,INPUT!$V21,1)</f>
        <v>0</v>
      </c>
      <c r="AJ21" s="196">
        <f>((PLAN!$IP24)/IF(INPUT!$S21&gt;0,INPUT!$S21,1))/IF(INPUT!$V21&gt;0,INPUT!$V21,1)</f>
        <v>0</v>
      </c>
      <c r="AK21" s="65"/>
      <c r="AL21" s="198"/>
      <c r="AM21" s="65"/>
      <c r="AN21" s="65"/>
      <c r="AO21" s="65"/>
      <c r="AP21" s="65"/>
      <c r="AQ21" s="65"/>
      <c r="AR21" s="65"/>
      <c r="AS21" s="65"/>
      <c r="AT21" s="62">
        <f>INPUT!P21</f>
        <v>0</v>
      </c>
      <c r="AU21" s="66">
        <f t="shared" si="1"/>
        <v>0</v>
      </c>
      <c r="AV21" s="66">
        <f>U21*INPUT!$S21</f>
        <v>0</v>
      </c>
      <c r="AW21" s="66">
        <f>V21*INPUT!$S21*INPUT!$V21</f>
        <v>0</v>
      </c>
      <c r="AX21" s="66">
        <f>W21*INPUT!$S21*INPUT!$V21</f>
        <v>0</v>
      </c>
      <c r="AY21" s="66">
        <f>X21*INPUT!$S21</f>
        <v>0</v>
      </c>
      <c r="AZ21" s="66">
        <f>Y21*INPUT!$S21</f>
        <v>0</v>
      </c>
      <c r="BA21" s="66">
        <f>Z21*INPUT!$S21</f>
        <v>0</v>
      </c>
      <c r="BB21" s="66">
        <f>AA21*INPUT!$S21</f>
        <v>0</v>
      </c>
      <c r="BC21" s="66">
        <f>AB21*INPUT!$S21</f>
        <v>0</v>
      </c>
      <c r="BD21" s="66">
        <f>AC21*INPUT!$S21</f>
        <v>0</v>
      </c>
      <c r="BE21" s="66">
        <f>AD21*INPUT!$S21</f>
        <v>0</v>
      </c>
      <c r="BF21" s="66">
        <f>AE21*INPUT!$S21</f>
        <v>0</v>
      </c>
      <c r="BG21" s="66">
        <f>AF21*INPUT!$S21</f>
        <v>0</v>
      </c>
      <c r="BH21" s="66">
        <f>AG21*INPUT!$S21</f>
        <v>0</v>
      </c>
      <c r="BI21" s="66">
        <f>AH21*INPUT!$S21</f>
        <v>0</v>
      </c>
      <c r="BJ21" s="66">
        <f>AI21*INPUT!$S21</f>
        <v>0</v>
      </c>
      <c r="BK21" s="66">
        <f>AJ21*INPUT!$S21</f>
        <v>0</v>
      </c>
    </row>
    <row r="22" spans="3:63" ht="12" customHeight="1" hidden="1">
      <c r="C22" s="62">
        <f>INPUT!P22</f>
        <v>0</v>
      </c>
      <c r="D22" s="63">
        <f>INPUT!U22</f>
        <v>0</v>
      </c>
      <c r="E22" s="194">
        <f>'DL'!I22</f>
        <v>0</v>
      </c>
      <c r="F22" s="195">
        <f>((PLAN!Y25+PLAN!AN25+PLAN!BC25+PLAN!BR25+PLAN!CG25+PLAN!CV25+PLAN!DK25+PLAN!DZ25+PLAN!EO25+PLAN!FD25+PLAN!FS25+PLAN!GH25+PLAN!GW25+PLAN!HL25+PLAN!IA25+PLAN!IP25)/IF(INPUT!S22&gt;0,INPUT!S22,1))/IF(INPUT!V22&gt;0,INPUT!V22,1)</f>
        <v>0</v>
      </c>
      <c r="G22" s="80">
        <f>E22*INPUT!R22*INPUT!V22</f>
        <v>0</v>
      </c>
      <c r="H22" s="81">
        <f>INPUT!S22*INPUT!V22*F22</f>
        <v>0</v>
      </c>
      <c r="I22" s="82"/>
      <c r="J22" s="82"/>
      <c r="K22" s="82"/>
      <c r="L22" s="82"/>
      <c r="Q22" s="56"/>
      <c r="R22" s="62">
        <f>INPUT!P22</f>
        <v>0</v>
      </c>
      <c r="S22" s="63">
        <f>INPUT!U22</f>
        <v>0</v>
      </c>
      <c r="T22" s="64">
        <f t="shared" si="0"/>
        <v>0</v>
      </c>
      <c r="U22" s="196">
        <f>((PLAN!$Y25)/IF(INPUT!$S22&gt;0,INPUT!S22,1))/IF(INPUT!$V22&gt;0,INPUT!$V22,1)</f>
        <v>0</v>
      </c>
      <c r="V22" s="196">
        <f>((PLAN!$AN25)/IF(INPUT!$S22&gt;0,INPUT!$S22,1))/IF(INPUT!$V22&gt;0,INPUT!$V22,1)</f>
        <v>0</v>
      </c>
      <c r="W22" s="196">
        <f>((PLAN!$BC25)/IF(INPUT!$S22&gt;0,INPUT!$S22,1))/IF(INPUT!$V22&gt;0,INPUT!$V22,1)</f>
        <v>0</v>
      </c>
      <c r="X22" s="196">
        <f>((PLAN!$BR25)/IF(INPUT!$S22&gt;0,INPUT!$S22,1))/IF(INPUT!$V22&gt;0,INPUT!$V22,1)</f>
        <v>0</v>
      </c>
      <c r="Y22" s="196">
        <f>((PLAN!$CG25)/IF(INPUT!$S22&gt;0,INPUT!$S22,1))/IF(INPUT!$V22&gt;0,INPUT!$V22,1)</f>
        <v>0</v>
      </c>
      <c r="Z22" s="196">
        <f>((PLAN!$CV25)/IF(INPUT!$S22&gt;0,INPUT!$S22,1))/IF(INPUT!$V22&gt;0,INPUT!$V22,1)</f>
        <v>0</v>
      </c>
      <c r="AA22" s="196">
        <f>((PLAN!$DK25)/IF(INPUT!$S22&gt;0,INPUT!$S22,1))/IF(INPUT!$V22&gt;0,INPUT!$V22,1)</f>
        <v>0</v>
      </c>
      <c r="AB22" s="196">
        <f>((PLAN!$DZ25)/IF(INPUT!$S22&gt;0,INPUT!$S22,1))/IF(INPUT!$V22&gt;0,INPUT!$V22,1)</f>
        <v>0</v>
      </c>
      <c r="AC22" s="196">
        <f>((PLAN!$EO25)/IF(INPUT!$S22&gt;0,INPUT!$S22,1))/IF(INPUT!$V22&gt;0,INPUT!$V22,1)</f>
        <v>0</v>
      </c>
      <c r="AD22" s="196">
        <f>((PLAN!$FD25)/IF(INPUT!$S22&gt;0,INPUT!$S22,1))/IF(INPUT!$V22&gt;0,INPUT!$V22,1)</f>
        <v>0</v>
      </c>
      <c r="AE22" s="196">
        <f>((PLAN!$FS25)/IF(INPUT!$S22&gt;0,INPUT!$S22,1))/IF(INPUT!$V22&gt;0,INPUT!$V22,1)</f>
        <v>0</v>
      </c>
      <c r="AF22" s="196">
        <f>((PLAN!$GH25)/IF(INPUT!$S22&gt;0,INPUT!$S22,1))/IF(INPUT!$V22&gt;0,INPUT!$V22,1)</f>
        <v>0</v>
      </c>
      <c r="AG22" s="196">
        <f>((PLAN!$GW25)/IF(INPUT!$S22&gt;0,INPUT!$S22,1))/IF(INPUT!$V22&gt;0,INPUT!$V22,1)</f>
        <v>0</v>
      </c>
      <c r="AH22" s="196">
        <f>((PLAN!$HL25)/IF(INPUT!$S22&gt;0,INPUT!$S22,1))/IF(INPUT!$V22&gt;0,INPUT!$V22,1)</f>
        <v>0</v>
      </c>
      <c r="AI22" s="196">
        <f>((PLAN!$IA25)/IF(INPUT!$S22&gt;0,INPUT!$S22,1))/IF(INPUT!$V22&gt;0,INPUT!$V22,1)</f>
        <v>0</v>
      </c>
      <c r="AJ22" s="196">
        <f>((PLAN!$IP25)/IF(INPUT!$S22&gt;0,INPUT!$S22,1))/IF(INPUT!$V22&gt;0,INPUT!$V22,1)</f>
        <v>0</v>
      </c>
      <c r="AK22" s="65"/>
      <c r="AL22" s="198"/>
      <c r="AM22" s="65"/>
      <c r="AN22" s="65"/>
      <c r="AO22" s="65"/>
      <c r="AP22" s="65"/>
      <c r="AQ22" s="65"/>
      <c r="AR22" s="65"/>
      <c r="AS22" s="65"/>
      <c r="AT22" s="62">
        <f>INPUT!P22</f>
        <v>0</v>
      </c>
      <c r="AU22" s="66">
        <f t="shared" si="1"/>
        <v>0</v>
      </c>
      <c r="AV22" s="66">
        <f>U22*INPUT!$S22</f>
        <v>0</v>
      </c>
      <c r="AW22" s="66">
        <f>V22*INPUT!$S22*INPUT!$V22</f>
        <v>0</v>
      </c>
      <c r="AX22" s="66">
        <f>W22*INPUT!$S22*INPUT!$V22</f>
        <v>0</v>
      </c>
      <c r="AY22" s="66">
        <f>X22*INPUT!$S22</f>
        <v>0</v>
      </c>
      <c r="AZ22" s="66">
        <f>Y22*INPUT!$S22</f>
        <v>0</v>
      </c>
      <c r="BA22" s="66">
        <f>Z22*INPUT!$S22</f>
        <v>0</v>
      </c>
      <c r="BB22" s="66">
        <f>AA22*INPUT!$S22</f>
        <v>0</v>
      </c>
      <c r="BC22" s="66">
        <f>AB22*INPUT!$S22</f>
        <v>0</v>
      </c>
      <c r="BD22" s="66">
        <f>AC22*INPUT!$S22</f>
        <v>0</v>
      </c>
      <c r="BE22" s="66">
        <f>AD22*INPUT!$S22</f>
        <v>0</v>
      </c>
      <c r="BF22" s="66">
        <f>AE22*INPUT!$S22</f>
        <v>0</v>
      </c>
      <c r="BG22" s="66">
        <f>AF22*INPUT!$S22</f>
        <v>0</v>
      </c>
      <c r="BH22" s="66">
        <f>AG22*INPUT!$S22</f>
        <v>0</v>
      </c>
      <c r="BI22" s="66">
        <f>AH22*INPUT!$S22</f>
        <v>0</v>
      </c>
      <c r="BJ22" s="66">
        <f>AI22*INPUT!$S22</f>
        <v>0</v>
      </c>
      <c r="BK22" s="66">
        <f>AJ22*INPUT!$S22</f>
        <v>0</v>
      </c>
    </row>
    <row r="23" spans="3:63" ht="12" customHeight="1" hidden="1">
      <c r="C23" s="67">
        <f>INPUT!P23</f>
        <v>0</v>
      </c>
      <c r="D23" s="63">
        <f>INPUT!U23</f>
        <v>0</v>
      </c>
      <c r="E23" s="194">
        <f>'DL'!I23</f>
        <v>0</v>
      </c>
      <c r="F23" s="195">
        <f>((PLAN!Y26+PLAN!AN26+PLAN!BC26+PLAN!BR26+PLAN!CG26+PLAN!CV26+PLAN!DK26+PLAN!DZ26+PLAN!EO26+PLAN!FD26+PLAN!FS26+PLAN!GH26+PLAN!GW26+PLAN!HL26+PLAN!IA26+PLAN!IP26)/IF(INPUT!S23&gt;0,INPUT!S23,1))/IF(INPUT!V23&gt;0,INPUT!V23,1)</f>
        <v>0</v>
      </c>
      <c r="G23" s="80">
        <f>E23*INPUT!R23*INPUT!V23</f>
        <v>0</v>
      </c>
      <c r="H23" s="81">
        <f>INPUT!S23*INPUT!V23*F23</f>
        <v>0</v>
      </c>
      <c r="I23" s="82"/>
      <c r="J23" s="82"/>
      <c r="K23" s="82"/>
      <c r="L23" s="82"/>
      <c r="Q23" s="56"/>
      <c r="R23" s="67">
        <f>INPUT!P23</f>
        <v>0</v>
      </c>
      <c r="S23" s="68">
        <f>INPUT!U23</f>
        <v>0</v>
      </c>
      <c r="T23" s="69">
        <f t="shared" si="0"/>
        <v>0</v>
      </c>
      <c r="U23" s="196">
        <f>((PLAN!$Y26)/IF(INPUT!$S23&gt;0,INPUT!S23,1))/IF(INPUT!$V23&gt;0,INPUT!$V23,1)</f>
        <v>0</v>
      </c>
      <c r="V23" s="196">
        <f>((PLAN!$AN26)/IF(INPUT!$S23&gt;0,INPUT!$S23,1))/IF(INPUT!$V23&gt;0,INPUT!$V23,1)</f>
        <v>0</v>
      </c>
      <c r="W23" s="196">
        <f>((PLAN!$BC26)/IF(INPUT!$S23&gt;0,INPUT!$S23,1))/IF(INPUT!$V23&gt;0,INPUT!$V23,1)</f>
        <v>0</v>
      </c>
      <c r="X23" s="196">
        <f>((PLAN!$BR26)/IF(INPUT!$S23&gt;0,INPUT!$S23,1))/IF(INPUT!$V23&gt;0,INPUT!$V23,1)</f>
        <v>0</v>
      </c>
      <c r="Y23" s="196">
        <f>((PLAN!$CG26)/IF(INPUT!$S23&gt;0,INPUT!$S23,1))/IF(INPUT!$V23&gt;0,INPUT!$V23,1)</f>
        <v>0</v>
      </c>
      <c r="Z23" s="196">
        <f>((PLAN!$CV26)/IF(INPUT!$S23&gt;0,INPUT!$S23,1))/IF(INPUT!$V23&gt;0,INPUT!$V23,1)</f>
        <v>0</v>
      </c>
      <c r="AA23" s="196">
        <f>((PLAN!$DK26)/IF(INPUT!$S23&gt;0,INPUT!$S23,1))/IF(INPUT!$V23&gt;0,INPUT!$V23,1)</f>
        <v>0</v>
      </c>
      <c r="AB23" s="196">
        <f>((PLAN!$DZ26)/IF(INPUT!$S23&gt;0,INPUT!$S23,1))/IF(INPUT!$V23&gt;0,INPUT!$V23,1)</f>
        <v>0</v>
      </c>
      <c r="AC23" s="196">
        <f>((PLAN!$EO26)/IF(INPUT!$S23&gt;0,INPUT!$S23,1))/IF(INPUT!$V23&gt;0,INPUT!$V23,1)</f>
        <v>0</v>
      </c>
      <c r="AD23" s="196">
        <f>((PLAN!$FD26)/IF(INPUT!$S23&gt;0,INPUT!$S23,1))/IF(INPUT!$V23&gt;0,INPUT!$V23,1)</f>
        <v>0</v>
      </c>
      <c r="AE23" s="196">
        <f>((PLAN!$FS26)/IF(INPUT!$S23&gt;0,INPUT!$S23,1))/IF(INPUT!$V23&gt;0,INPUT!$V23,1)</f>
        <v>0</v>
      </c>
      <c r="AF23" s="196">
        <f>((PLAN!$GH26)/IF(INPUT!$S23&gt;0,INPUT!$S23,1))/IF(INPUT!$V23&gt;0,INPUT!$V23,1)</f>
        <v>0</v>
      </c>
      <c r="AG23" s="196">
        <f>((PLAN!$GW26)/IF(INPUT!$S23&gt;0,INPUT!$S23,1))/IF(INPUT!$V23&gt;0,INPUT!$V23,1)</f>
        <v>0</v>
      </c>
      <c r="AH23" s="196">
        <f>((PLAN!$HL26)/IF(INPUT!$S23&gt;0,INPUT!$S23,1))/IF(INPUT!$V23&gt;0,INPUT!$V23,1)</f>
        <v>0</v>
      </c>
      <c r="AI23" s="196">
        <f>((PLAN!$IA26)/IF(INPUT!$S23&gt;0,INPUT!$S23,1))/IF(INPUT!$V23&gt;0,INPUT!$V23,1)</f>
        <v>0</v>
      </c>
      <c r="AJ23" s="196">
        <f>((PLAN!$IP26)/IF(INPUT!$S23&gt;0,INPUT!$S23,1))/IF(INPUT!$V23&gt;0,INPUT!$V23,1)</f>
        <v>0</v>
      </c>
      <c r="AK23" s="65"/>
      <c r="AL23" s="198"/>
      <c r="AM23" s="65"/>
      <c r="AN23" s="65"/>
      <c r="AO23" s="65"/>
      <c r="AP23" s="65"/>
      <c r="AQ23" s="65"/>
      <c r="AR23" s="65"/>
      <c r="AS23" s="65"/>
      <c r="AT23" s="62">
        <f>INPUT!P23</f>
        <v>0</v>
      </c>
      <c r="AU23" s="66">
        <f t="shared" si="1"/>
        <v>0</v>
      </c>
      <c r="AV23" s="83">
        <f>U23*INPUT!$S23</f>
        <v>0</v>
      </c>
      <c r="AW23" s="66">
        <f>V23*INPUT!$S23*INPUT!$V23</f>
        <v>0</v>
      </c>
      <c r="AX23" s="66">
        <f>W23*INPUT!$S23*INPUT!$V23</f>
        <v>0</v>
      </c>
      <c r="AY23" s="83">
        <f>X23*INPUT!$S23</f>
        <v>0</v>
      </c>
      <c r="AZ23" s="83">
        <f>Y23*INPUT!$S23</f>
        <v>0</v>
      </c>
      <c r="BA23" s="83">
        <f>Z23*INPUT!$S23</f>
        <v>0</v>
      </c>
      <c r="BB23" s="83">
        <f>AA23*INPUT!$S23</f>
        <v>0</v>
      </c>
      <c r="BC23" s="83">
        <f>AB23*INPUT!$S23</f>
        <v>0</v>
      </c>
      <c r="BD23" s="83">
        <f>AC23*INPUT!$S23</f>
        <v>0</v>
      </c>
      <c r="BE23" s="83">
        <f>AD23*INPUT!$S23</f>
        <v>0</v>
      </c>
      <c r="BF23" s="83">
        <f>AE23*INPUT!$S23</f>
        <v>0</v>
      </c>
      <c r="BG23" s="83">
        <f>AF23*INPUT!$S23</f>
        <v>0</v>
      </c>
      <c r="BH23" s="83">
        <f>AG23*INPUT!$S23</f>
        <v>0</v>
      </c>
      <c r="BI23" s="83">
        <f>AH23*INPUT!$S23</f>
        <v>0</v>
      </c>
      <c r="BJ23" s="83">
        <f>AI23*INPUT!$S23</f>
        <v>0</v>
      </c>
      <c r="BK23" s="83">
        <f>AJ23*INPUT!$S23</f>
        <v>0</v>
      </c>
    </row>
    <row r="24" spans="3:63" ht="14.25" customHeight="1">
      <c r="C24" s="84"/>
      <c r="D24" s="84"/>
      <c r="E24" s="85"/>
      <c r="F24" s="85"/>
      <c r="G24" s="164">
        <f>SUM(G4:G23)</f>
        <v>0</v>
      </c>
      <c r="H24" s="165">
        <f>SUM(H4:H23)</f>
        <v>42472307.84</v>
      </c>
      <c r="R24" s="70"/>
      <c r="S24" s="71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65"/>
      <c r="AL24" s="65"/>
      <c r="AM24" s="65"/>
      <c r="AN24" s="65"/>
      <c r="AO24" s="65"/>
      <c r="AP24" s="65"/>
      <c r="AQ24" s="65"/>
      <c r="AR24" s="65"/>
      <c r="AS24" s="65"/>
      <c r="AT24" s="72" t="s">
        <v>98</v>
      </c>
      <c r="AU24" s="72">
        <f>SUM(AU4:AU23)</f>
        <v>42472307.84</v>
      </c>
      <c r="AV24" s="72">
        <f aca="true" t="shared" si="2" ref="AV24:BG24">SUM(AV4:AV23)</f>
        <v>20826598.74</v>
      </c>
      <c r="AW24" s="72">
        <f t="shared" si="2"/>
        <v>4567983.100000001</v>
      </c>
      <c r="AX24" s="72">
        <f t="shared" si="2"/>
        <v>12033450</v>
      </c>
      <c r="AY24" s="72">
        <f t="shared" si="2"/>
        <v>2795276</v>
      </c>
      <c r="AZ24" s="72">
        <f t="shared" si="2"/>
        <v>2249000</v>
      </c>
      <c r="BA24" s="86">
        <f t="shared" si="2"/>
        <v>0</v>
      </c>
      <c r="BB24" s="86">
        <f t="shared" si="2"/>
        <v>0</v>
      </c>
      <c r="BC24" s="86">
        <f t="shared" si="2"/>
        <v>0</v>
      </c>
      <c r="BD24" s="86">
        <f t="shared" si="2"/>
        <v>0</v>
      </c>
      <c r="BE24" s="86">
        <f t="shared" si="2"/>
        <v>0</v>
      </c>
      <c r="BF24" s="86">
        <f t="shared" si="2"/>
        <v>0</v>
      </c>
      <c r="BG24" s="86">
        <f t="shared" si="2"/>
        <v>0</v>
      </c>
      <c r="BH24" s="86">
        <f>SUM(BH4:BH23)</f>
        <v>0</v>
      </c>
      <c r="BI24" s="86">
        <f>SUM(BI4:BI23)</f>
        <v>0</v>
      </c>
      <c r="BJ24" s="86">
        <f>SUM(BJ4:BJ23)</f>
        <v>0</v>
      </c>
      <c r="BK24" s="86">
        <f>SUM(BK4:BK23)</f>
        <v>0</v>
      </c>
    </row>
    <row r="25" spans="7:63" ht="14.25" customHeight="1">
      <c r="G25" s="277" t="s">
        <v>99</v>
      </c>
      <c r="H25" s="278">
        <v>0.8276737769742116</v>
      </c>
      <c r="R25" s="65"/>
      <c r="S25" s="74"/>
      <c r="T25" s="6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72" t="s">
        <v>100</v>
      </c>
      <c r="AU25" s="193">
        <f>(PLAN!Y2*AV25+PLAN!AN2*AW25+PLAN!BC2*AX25+PLAN!BR2*AY25+PLAN!CG2*AX25+PLAN!CV2*BA25+PLAN!DK2*BB25+PLAN!DZ2*BC25+PLAN!EO2*BD25+PLAN!FD2*BE25+PLAN!FS2*BF25+PLAN!GH2*BG25+PLAN!GW2*BH25+PLAN!HL2*BI25+PLAN!IA2*BJ25+PLAN!IP2*BK25)/'DL'!D20</f>
        <v>0.8276443027150289</v>
      </c>
      <c r="AV25" s="193">
        <f>PLAN!$Y$28</f>
        <v>0.6900000000000001</v>
      </c>
      <c r="AW25" s="193">
        <f>PLAN!$AN$28</f>
        <v>0.6400000000000001</v>
      </c>
      <c r="AX25" s="193">
        <f>PLAN!$BC$28</f>
        <v>0.9</v>
      </c>
      <c r="AY25" s="193">
        <f>PLAN!$BR$28</f>
        <v>0.9400000000000001</v>
      </c>
      <c r="AZ25" s="193">
        <f>PLAN!$CG$28</f>
        <v>0.9</v>
      </c>
      <c r="BA25" s="193">
        <f>PLAN!$CV$28</f>
        <v>0</v>
      </c>
      <c r="BB25" s="193">
        <f>PLAN!$DK$28</f>
        <v>0</v>
      </c>
      <c r="BC25" s="193">
        <f>PLAN!$DZ$28</f>
        <v>0</v>
      </c>
      <c r="BD25" s="193">
        <f>PLAN!$EO$28</f>
        <v>0</v>
      </c>
      <c r="BE25" s="193">
        <f>PLAN!$FD$28</f>
        <v>0</v>
      </c>
      <c r="BF25" s="193">
        <f>PLAN!$FS$28</f>
        <v>0</v>
      </c>
      <c r="BG25" s="193">
        <f>PLAN!$GH$28</f>
        <v>0</v>
      </c>
      <c r="BH25" s="193">
        <f>PLAN!$GW$28</f>
        <v>0</v>
      </c>
      <c r="BI25" s="193">
        <f>PLAN!$HL$28</f>
        <v>0</v>
      </c>
      <c r="BJ25" s="193">
        <f>PLAN!$IA$28</f>
        <v>0</v>
      </c>
      <c r="BK25" s="193">
        <f>PLAN!$IP$28</f>
        <v>0</v>
      </c>
    </row>
    <row r="26" spans="18:63" ht="12" customHeight="1">
      <c r="R26" s="65"/>
      <c r="S26" s="74"/>
      <c r="T26" s="6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</row>
    <row r="27" spans="18:63" ht="12" customHeight="1">
      <c r="R27" s="65"/>
      <c r="S27" s="74"/>
      <c r="T27" s="6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spans="18:63" ht="12" customHeight="1">
      <c r="R28" s="65"/>
      <c r="S28" s="74"/>
      <c r="T28" s="6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</row>
    <row r="29" spans="18:63" ht="12" customHeight="1">
      <c r="R29" s="65"/>
      <c r="S29" s="74"/>
      <c r="T29" s="6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spans="18:63" ht="12" customHeight="1">
      <c r="R30" s="65"/>
      <c r="S30" s="74"/>
      <c r="T30" s="6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</row>
    <row r="31" spans="18:63" ht="12" customHeight="1">
      <c r="R31" s="65"/>
      <c r="S31" s="74"/>
      <c r="T31" s="6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</row>
    <row r="32" spans="18:63" ht="12" customHeight="1">
      <c r="R32" s="65"/>
      <c r="S32" s="74"/>
      <c r="T32" s="6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</row>
    <row r="33" spans="18:63" ht="12" customHeight="1">
      <c r="R33" s="65"/>
      <c r="S33" s="74"/>
      <c r="T33" s="6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</row>
    <row r="34" spans="18:63" ht="12" customHeight="1">
      <c r="R34" s="65"/>
      <c r="S34" s="74"/>
      <c r="T34" s="6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5" spans="18:63" ht="12" customHeight="1">
      <c r="R35" s="65"/>
      <c r="S35" s="74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spans="18:63" ht="12" customHeight="1">
      <c r="R36" s="65"/>
      <c r="S36" s="74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</row>
    <row r="37" spans="18:63" ht="12" customHeight="1">
      <c r="R37" s="65"/>
      <c r="S37" s="74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</row>
    <row r="38" spans="18:63" ht="12" customHeight="1">
      <c r="R38" s="65"/>
      <c r="S38" s="7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spans="18:63" ht="12" customHeight="1">
      <c r="R39" s="65"/>
      <c r="S39" s="74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</row>
    <row r="40" spans="18:63" ht="12" customHeight="1">
      <c r="R40" s="65"/>
      <c r="S40" s="74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</row>
    <row r="41" spans="18:63" ht="12" customHeight="1">
      <c r="R41" s="65"/>
      <c r="S41" s="74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</row>
    <row r="42" spans="18:63" ht="12" customHeight="1">
      <c r="R42" s="65"/>
      <c r="S42" s="74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</row>
    <row r="43" spans="18:63" ht="12" customHeight="1">
      <c r="R43" s="65"/>
      <c r="S43" s="74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</row>
    <row r="44" spans="18:63" ht="12" customHeight="1">
      <c r="R44" s="65"/>
      <c r="S44" s="74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</row>
    <row r="45" spans="18:63" ht="12" customHeight="1">
      <c r="R45" s="65"/>
      <c r="S45" s="74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</row>
    <row r="46" spans="18:63" ht="12" customHeight="1">
      <c r="R46" s="65"/>
      <c r="S46" s="7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</row>
    <row r="47" spans="18:63" ht="12" customHeight="1">
      <c r="R47" s="65"/>
      <c r="S47" s="7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</row>
    <row r="48" spans="18:63" ht="12" customHeight="1">
      <c r="R48" s="65"/>
      <c r="S48" s="74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</row>
    <row r="49" spans="18:63" ht="12" customHeight="1">
      <c r="R49" s="65"/>
      <c r="S49" s="74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</row>
    <row r="50" spans="18:63" ht="12" customHeight="1">
      <c r="R50" s="65"/>
      <c r="S50" s="74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</row>
    <row r="51" spans="18:63" ht="12" customHeight="1">
      <c r="R51" s="65"/>
      <c r="S51" s="74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</row>
    <row r="52" spans="18:63" ht="12" customHeight="1">
      <c r="R52" s="65"/>
      <c r="S52" s="74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</row>
    <row r="53" spans="18:63" ht="12" customHeight="1">
      <c r="R53" s="65"/>
      <c r="S53" s="74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</row>
    <row r="54" spans="18:63" ht="12" customHeight="1">
      <c r="R54" s="65"/>
      <c r="S54" s="74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</row>
    <row r="55" spans="18:63" ht="12" customHeight="1">
      <c r="R55" s="65"/>
      <c r="S55" s="74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</row>
    <row r="56" spans="18:63" ht="12" customHeight="1">
      <c r="R56" s="65"/>
      <c r="S56" s="74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</row>
    <row r="57" spans="18:63" ht="12" customHeight="1">
      <c r="R57" s="65"/>
      <c r="S57" s="74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</row>
    <row r="58" spans="18:63" ht="12" customHeight="1">
      <c r="R58" s="65"/>
      <c r="S58" s="74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</row>
    <row r="59" spans="18:63" ht="12" customHeight="1">
      <c r="R59" s="65"/>
      <c r="S59" s="74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</row>
    <row r="60" spans="18:63" ht="12" customHeight="1">
      <c r="R60" s="65"/>
      <c r="S60" s="74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</row>
    <row r="61" spans="18:63" ht="12" customHeight="1">
      <c r="R61" s="65"/>
      <c r="S61" s="74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</row>
    <row r="62" spans="18:63" ht="12" customHeight="1">
      <c r="R62" s="65"/>
      <c r="S62" s="74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</row>
    <row r="63" spans="18:63" ht="12" customHeight="1">
      <c r="R63" s="65"/>
      <c r="S63" s="74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</row>
    <row r="64" spans="18:63" ht="12" customHeight="1">
      <c r="R64" s="65"/>
      <c r="S64" s="74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</row>
    <row r="65" spans="18:63" ht="12" customHeight="1">
      <c r="R65" s="65"/>
      <c r="S65" s="74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</row>
    <row r="66" spans="18:63" ht="12" customHeight="1">
      <c r="R66" s="65"/>
      <c r="S66" s="74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</row>
    <row r="67" spans="18:63" ht="12" customHeight="1">
      <c r="R67" s="65"/>
      <c r="S67" s="74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</row>
    <row r="68" spans="18:63" ht="12" customHeight="1">
      <c r="R68" s="65"/>
      <c r="S68" s="74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</row>
    <row r="69" spans="18:63" ht="12" customHeight="1">
      <c r="R69" s="65"/>
      <c r="S69" s="74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</row>
    <row r="70" spans="18:63" ht="12" customHeight="1">
      <c r="R70" s="65"/>
      <c r="S70" s="74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</row>
    <row r="71" spans="18:63" ht="12" customHeight="1">
      <c r="R71" s="65"/>
      <c r="S71" s="74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</row>
    <row r="72" spans="18:63" ht="12" customHeight="1">
      <c r="R72" s="65"/>
      <c r="S72" s="74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</row>
    <row r="73" spans="18:63" ht="12" customHeight="1">
      <c r="R73" s="65"/>
      <c r="S73" s="74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</row>
    <row r="74" spans="18:63" ht="12" customHeight="1">
      <c r="R74" s="65"/>
      <c r="S74" s="74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</row>
    <row r="75" spans="18:63" ht="12" customHeight="1">
      <c r="R75" s="65"/>
      <c r="S75" s="74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</row>
    <row r="76" spans="18:63" ht="12" customHeight="1">
      <c r="R76" s="65"/>
      <c r="S76" s="74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</row>
    <row r="77" spans="18:63" ht="12" customHeight="1">
      <c r="R77" s="65"/>
      <c r="S77" s="7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</row>
    <row r="78" spans="18:63" ht="12" customHeight="1">
      <c r="R78" s="65"/>
      <c r="S78" s="74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</row>
    <row r="79" spans="18:63" ht="12" customHeight="1">
      <c r="R79" s="65"/>
      <c r="S79" s="74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</row>
    <row r="80" spans="18:63" ht="12" customHeight="1">
      <c r="R80" s="65"/>
      <c r="S80" s="74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</row>
    <row r="81" spans="18:63" ht="12" customHeight="1">
      <c r="R81" s="65"/>
      <c r="S81" s="74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</row>
    <row r="82" spans="18:63" ht="12" customHeight="1">
      <c r="R82" s="65"/>
      <c r="S82" s="74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</row>
    <row r="83" spans="18:63" ht="12" customHeight="1">
      <c r="R83" s="65"/>
      <c r="S83" s="74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</row>
    <row r="84" spans="18:63" ht="12" customHeight="1">
      <c r="R84" s="65"/>
      <c r="S84" s="74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</row>
    <row r="85" spans="18:63" ht="12" customHeight="1">
      <c r="R85" s="65"/>
      <c r="S85" s="74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</row>
    <row r="86" spans="18:63" ht="12" customHeight="1">
      <c r="R86" s="65"/>
      <c r="S86" s="74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</row>
    <row r="87" spans="18:63" ht="12" customHeight="1">
      <c r="R87" s="65"/>
      <c r="S87" s="74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</row>
    <row r="88" spans="18:63" ht="12" customHeight="1">
      <c r="R88" s="65"/>
      <c r="S88" s="74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</row>
    <row r="89" spans="18:63" ht="12" customHeight="1">
      <c r="R89" s="65"/>
      <c r="S89" s="74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</row>
    <row r="90" spans="18:63" ht="12" customHeight="1">
      <c r="R90" s="65"/>
      <c r="S90" s="74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</row>
    <row r="91" spans="18:63" ht="12" customHeight="1">
      <c r="R91" s="65"/>
      <c r="S91" s="74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</row>
    <row r="92" spans="18:63" ht="12" customHeight="1">
      <c r="R92" s="65"/>
      <c r="S92" s="74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</row>
    <row r="93" spans="18:63" ht="12" customHeight="1">
      <c r="R93" s="65"/>
      <c r="S93" s="74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</row>
    <row r="94" spans="18:63" ht="12" customHeight="1">
      <c r="R94" s="65"/>
      <c r="S94" s="74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</row>
    <row r="95" spans="18:63" ht="12" customHeight="1">
      <c r="R95" s="65"/>
      <c r="S95" s="74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</row>
    <row r="96" spans="18:63" ht="12" customHeight="1">
      <c r="R96" s="65"/>
      <c r="S96" s="74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</row>
    <row r="97" spans="18:63" ht="12" customHeight="1">
      <c r="R97" s="65"/>
      <c r="S97" s="74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</row>
    <row r="98" spans="18:63" ht="12" customHeight="1">
      <c r="R98" s="65"/>
      <c r="S98" s="74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</row>
    <row r="99" spans="18:63" ht="12" customHeight="1">
      <c r="R99" s="65"/>
      <c r="S99" s="74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</row>
    <row r="100" spans="18:63" ht="12" customHeight="1">
      <c r="R100" s="65"/>
      <c r="S100" s="74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</row>
    <row r="101" spans="18:63" ht="12" customHeight="1">
      <c r="R101" s="65"/>
      <c r="S101" s="74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</row>
    <row r="102" spans="18:63" ht="12" customHeight="1">
      <c r="R102" s="65"/>
      <c r="S102" s="74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</row>
    <row r="103" spans="18:63" ht="12" customHeight="1">
      <c r="R103" s="65"/>
      <c r="S103" s="74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</row>
    <row r="104" spans="18:63" ht="12" customHeight="1">
      <c r="R104" s="65"/>
      <c r="S104" s="74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</row>
    <row r="105" spans="18:63" ht="12" customHeight="1">
      <c r="R105" s="65"/>
      <c r="S105" s="74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</row>
    <row r="106" spans="18:63" ht="12" customHeight="1">
      <c r="R106" s="65"/>
      <c r="S106" s="74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</row>
    <row r="107" spans="18:63" ht="12" customHeight="1">
      <c r="R107" s="65"/>
      <c r="S107" s="74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</row>
    <row r="108" spans="18:63" ht="12" customHeight="1">
      <c r="R108" s="65"/>
      <c r="S108" s="74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</row>
    <row r="109" spans="18:63" ht="12" customHeight="1">
      <c r="R109" s="65"/>
      <c r="S109" s="74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</row>
    <row r="110" spans="18:63" ht="12" customHeight="1">
      <c r="R110" s="65"/>
      <c r="S110" s="74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</row>
    <row r="111" spans="18:63" ht="12" customHeight="1">
      <c r="R111" s="65"/>
      <c r="S111" s="74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</row>
    <row r="112" spans="18:63" ht="12" customHeight="1">
      <c r="R112" s="65"/>
      <c r="S112" s="74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</row>
    <row r="113" spans="18:63" ht="12" customHeight="1">
      <c r="R113" s="65"/>
      <c r="S113" s="74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</row>
    <row r="114" spans="18:63" ht="12" customHeight="1">
      <c r="R114" s="65"/>
      <c r="S114" s="74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</row>
    <row r="115" spans="18:63" ht="12" customHeight="1">
      <c r="R115" s="65"/>
      <c r="S115" s="74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</row>
    <row r="116" spans="18:63" ht="12" customHeight="1">
      <c r="R116" s="65"/>
      <c r="S116" s="74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</row>
    <row r="117" spans="18:63" ht="12" customHeight="1">
      <c r="R117" s="65"/>
      <c r="S117" s="74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</row>
    <row r="118" spans="18:63" ht="12" customHeight="1">
      <c r="R118" s="65"/>
      <c r="S118" s="74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</row>
    <row r="119" spans="18:63" ht="12" customHeight="1">
      <c r="R119" s="65"/>
      <c r="S119" s="74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</row>
    <row r="120" spans="18:63" ht="12" customHeight="1">
      <c r="R120" s="65"/>
      <c r="S120" s="74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</row>
    <row r="121" spans="18:63" ht="12" customHeight="1">
      <c r="R121" s="65"/>
      <c r="S121" s="74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</row>
    <row r="122" spans="18:63" ht="12" customHeight="1">
      <c r="R122" s="65"/>
      <c r="S122" s="74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</row>
    <row r="123" spans="18:63" ht="12" customHeight="1">
      <c r="R123" s="65"/>
      <c r="S123" s="74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</row>
    <row r="124" spans="18:63" ht="12" customHeight="1">
      <c r="R124" s="65"/>
      <c r="S124" s="74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</row>
    <row r="125" spans="18:63" ht="12" customHeight="1">
      <c r="R125" s="65"/>
      <c r="S125" s="74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</row>
    <row r="126" spans="18:63" ht="12" customHeight="1">
      <c r="R126" s="65"/>
      <c r="S126" s="74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</row>
    <row r="127" spans="18:63" ht="12" customHeight="1">
      <c r="R127" s="65"/>
      <c r="S127" s="74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</row>
    <row r="128" spans="18:63" ht="12" customHeight="1">
      <c r="R128" s="65"/>
      <c r="S128" s="74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</row>
    <row r="129" spans="18:63" ht="12" customHeight="1">
      <c r="R129" s="65"/>
      <c r="S129" s="74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</row>
    <row r="130" spans="18:63" ht="12" customHeight="1">
      <c r="R130" s="65"/>
      <c r="S130" s="74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</row>
    <row r="131" spans="18:63" ht="12" customHeight="1">
      <c r="R131" s="65"/>
      <c r="S131" s="74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</row>
    <row r="132" spans="18:63" ht="12" customHeight="1">
      <c r="R132" s="65"/>
      <c r="S132" s="74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</row>
    <row r="133" spans="18:63" ht="12" customHeight="1">
      <c r="R133" s="65"/>
      <c r="S133" s="74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</row>
    <row r="134" spans="18:63" ht="12" customHeight="1">
      <c r="R134" s="65"/>
      <c r="S134" s="74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</row>
    <row r="135" spans="18:63" ht="12" customHeight="1">
      <c r="R135" s="65"/>
      <c r="S135" s="74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</row>
    <row r="136" spans="18:63" ht="12" customHeight="1">
      <c r="R136" s="65"/>
      <c r="S136" s="74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</row>
    <row r="137" spans="18:63" ht="12" customHeight="1">
      <c r="R137" s="65"/>
      <c r="S137" s="74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</row>
    <row r="138" spans="18:63" ht="12" customHeight="1">
      <c r="R138" s="65"/>
      <c r="S138" s="74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</row>
    <row r="139" spans="18:63" ht="12" customHeight="1">
      <c r="R139" s="65"/>
      <c r="S139" s="74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</row>
    <row r="140" spans="18:63" ht="12" customHeight="1">
      <c r="R140" s="65"/>
      <c r="S140" s="74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</row>
    <row r="141" spans="18:63" ht="12" customHeight="1">
      <c r="R141" s="65"/>
      <c r="S141" s="74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</row>
    <row r="142" spans="18:63" ht="12" customHeight="1">
      <c r="R142" s="65"/>
      <c r="S142" s="74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</row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</sheetData>
  <sheetProtection sheet="1" objects="1" scenarios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Q24"/>
  <sheetViews>
    <sheetView showRowColHeaders="0" showZeros="0" zoomScale="150" zoomScaleNormal="150" workbookViewId="0" topLeftCell="A1">
      <selection activeCell="A1" sqref="A1"/>
    </sheetView>
  </sheetViews>
  <sheetFormatPr defaultColWidth="9.140625" defaultRowHeight="19.5" customHeight="1"/>
  <cols>
    <col min="1" max="1" width="2.7109375" style="1" customWidth="1"/>
    <col min="2" max="15" width="5.7109375" style="1" customWidth="1"/>
    <col min="16" max="16384" width="10.7109375" style="1" customWidth="1"/>
  </cols>
  <sheetData>
    <row r="1" ht="6.75" customHeight="1"/>
    <row r="2" spans="2:9" ht="33" customHeight="1">
      <c r="B2" s="119"/>
      <c r="C2" s="120"/>
      <c r="I2" s="32" t="s">
        <v>1</v>
      </c>
    </row>
    <row r="3" spans="2:9" ht="33" customHeight="1">
      <c r="B3" s="121"/>
      <c r="C3" s="120"/>
      <c r="I3" s="32"/>
    </row>
    <row r="5" ht="30.75" customHeight="1"/>
    <row r="7" spans="2:6" ht="19.5" customHeight="1">
      <c r="B7" s="48">
        <v>1</v>
      </c>
      <c r="C7" s="25" t="str">
        <f>IF(LEN(SC1!A1)&gt;0,SC1!A1,"[Empty]")</f>
        <v>Baseline</v>
      </c>
      <c r="F7" s="25" t="str">
        <f>IF(LEN(SC1!E1)&gt;0,SC1!E1,"[Empty]")</f>
        <v>Assumed current service inputs; no telecare</v>
      </c>
    </row>
    <row r="8" spans="2:6" ht="19.5" customHeight="1">
      <c r="B8" s="48">
        <v>2</v>
      </c>
      <c r="C8" s="25" t="str">
        <f>IF(LEN(SC2!A1)&gt;0,SC2!A1,"[Empty]")</f>
        <v>Low invest</v>
      </c>
      <c r="F8" s="25" t="str">
        <f>IF(LEN(SC2!E1)&gt;0,SC2!E1,"[Empty]")</f>
        <v>Limited extension of telecare to target categories</v>
      </c>
    </row>
    <row r="9" spans="2:6" ht="19.5" customHeight="1">
      <c r="B9" s="48">
        <v>3</v>
      </c>
      <c r="C9" s="25" t="str">
        <f>IF(LEN(SC3!A1)&gt;0,SC3!A1,"[Empty]")</f>
        <v>Extended</v>
      </c>
      <c r="F9" s="25" t="str">
        <f>IF(LEN(SC3!E1)&gt;0,SC3!E1,"[Empty]")</f>
        <v>Rollout of services to lower dependency groups</v>
      </c>
    </row>
    <row r="10" spans="2:14" ht="19.5" customHeight="1">
      <c r="B10" s="288">
        <v>4</v>
      </c>
      <c r="C10" s="25" t="str">
        <f>IF(LEN(SC4!A1)&gt;0,SC4!A1,"[Empty]")</f>
        <v>[Empty]</v>
      </c>
      <c r="D10" s="25"/>
      <c r="E10" s="25"/>
      <c r="F10" s="25" t="str">
        <f>IF(LEN(SC4!E1)&gt;0,SC4!E1,"[Empty]")</f>
        <v>[Empty]</v>
      </c>
      <c r="G10" s="25"/>
      <c r="H10" s="25"/>
      <c r="I10" s="25"/>
      <c r="J10" s="25"/>
      <c r="K10" s="25"/>
      <c r="L10" s="25"/>
      <c r="M10" s="25"/>
      <c r="N10" s="25"/>
    </row>
    <row r="11" spans="2:14" ht="26.2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19.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2:14" ht="19.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2:14" ht="19.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9.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7" s="25" customFormat="1" ht="19.5" customHeight="1">
      <c r="A16" s="1"/>
      <c r="B16" s="1"/>
      <c r="C16" s="1"/>
      <c r="D16" s="1"/>
      <c r="E16" s="1"/>
      <c r="F16" s="1"/>
      <c r="Q16" s="1"/>
    </row>
    <row r="17" spans="1:16" s="25" customFormat="1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s="25" customFormat="1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5" customFormat="1" ht="19.5" customHeight="1">
      <c r="A19" s="1"/>
      <c r="P19" s="1"/>
      <c r="Q19" s="1"/>
    </row>
    <row r="20" s="25" customFormat="1" ht="19.5" customHeight="1"/>
    <row r="21" s="25" customFormat="1" ht="19.5" customHeight="1"/>
    <row r="22" s="25" customFormat="1" ht="19.5" customHeight="1"/>
    <row r="23" s="25" customFormat="1" ht="19.5" customHeight="1"/>
    <row r="24" spans="2:15" s="25" customFormat="1" ht="19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ht="6.75" customHeight="1"/>
    <row r="27" ht="33" customHeight="1"/>
    <row r="28" ht="33" customHeight="1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 selectLockedCells="1"/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BM25"/>
  <sheetViews>
    <sheetView workbookViewId="0" topLeftCell="BF1">
      <selection activeCell="BJ3" sqref="BJ3:BM15"/>
    </sheetView>
  </sheetViews>
  <sheetFormatPr defaultColWidth="9.140625" defaultRowHeight="12.75"/>
  <sheetData>
    <row r="1" spans="1:5" ht="12.75">
      <c r="A1" t="s">
        <v>147</v>
      </c>
      <c r="E1" t="s">
        <v>156</v>
      </c>
    </row>
    <row r="2" spans="2:46" ht="12.75">
      <c r="B2" t="s">
        <v>90</v>
      </c>
      <c r="R2" t="s">
        <v>165</v>
      </c>
      <c r="AT2" t="s">
        <v>166</v>
      </c>
    </row>
    <row r="3" spans="3:65" ht="12.75">
      <c r="C3" t="s">
        <v>91</v>
      </c>
      <c r="D3" t="s">
        <v>92</v>
      </c>
      <c r="E3" t="s">
        <v>93</v>
      </c>
      <c r="F3" t="s">
        <v>94</v>
      </c>
      <c r="G3" t="s">
        <v>95</v>
      </c>
      <c r="H3" t="s">
        <v>96</v>
      </c>
      <c r="R3" t="s">
        <v>91</v>
      </c>
      <c r="S3" t="s">
        <v>92</v>
      </c>
      <c r="T3" t="s">
        <v>97</v>
      </c>
      <c r="U3" t="s">
        <v>17</v>
      </c>
      <c r="V3" t="s">
        <v>20</v>
      </c>
      <c r="W3" t="s">
        <v>23</v>
      </c>
      <c r="X3" t="s">
        <v>26</v>
      </c>
      <c r="Y3" t="s">
        <v>29</v>
      </c>
      <c r="Z3" t="s">
        <v>32</v>
      </c>
      <c r="AA3" t="s">
        <v>35</v>
      </c>
      <c r="AB3" t="s">
        <v>38</v>
      </c>
      <c r="AC3" t="s">
        <v>41</v>
      </c>
      <c r="AD3" t="s">
        <v>44</v>
      </c>
      <c r="AE3" t="s">
        <v>47</v>
      </c>
      <c r="AF3" t="s">
        <v>50</v>
      </c>
      <c r="AG3" t="s">
        <v>52</v>
      </c>
      <c r="AH3" t="s">
        <v>54</v>
      </c>
      <c r="AI3" t="s">
        <v>56</v>
      </c>
      <c r="AJ3" t="s">
        <v>58</v>
      </c>
      <c r="AT3" t="s">
        <v>91</v>
      </c>
      <c r="AU3" t="s">
        <v>97</v>
      </c>
      <c r="AV3" t="s">
        <v>17</v>
      </c>
      <c r="AW3" t="s">
        <v>20</v>
      </c>
      <c r="AX3" t="s">
        <v>23</v>
      </c>
      <c r="AY3" t="s">
        <v>26</v>
      </c>
      <c r="AZ3" t="s">
        <v>29</v>
      </c>
      <c r="BA3" t="s">
        <v>32</v>
      </c>
      <c r="BB3" t="s">
        <v>35</v>
      </c>
      <c r="BC3" t="s">
        <v>38</v>
      </c>
      <c r="BD3" t="s">
        <v>41</v>
      </c>
      <c r="BE3" t="s">
        <v>44</v>
      </c>
      <c r="BF3" t="s">
        <v>47</v>
      </c>
      <c r="BG3" t="s">
        <v>50</v>
      </c>
      <c r="BH3" t="s">
        <v>52</v>
      </c>
      <c r="BI3" t="s">
        <v>54</v>
      </c>
      <c r="BK3" t="s">
        <v>101</v>
      </c>
      <c r="BL3" t="s">
        <v>102</v>
      </c>
      <c r="BM3" t="s">
        <v>103</v>
      </c>
    </row>
    <row r="4" spans="3:65" ht="12.75">
      <c r="C4" t="s">
        <v>119</v>
      </c>
      <c r="D4" t="s">
        <v>125</v>
      </c>
      <c r="E4">
        <v>0</v>
      </c>
      <c r="F4">
        <v>17.966666666666665</v>
      </c>
      <c r="G4">
        <v>0</v>
      </c>
      <c r="H4">
        <v>673750</v>
      </c>
      <c r="R4" t="s">
        <v>119</v>
      </c>
      <c r="S4" t="s">
        <v>125</v>
      </c>
      <c r="T4">
        <v>17.966666666666665</v>
      </c>
      <c r="U4">
        <v>0</v>
      </c>
      <c r="V4">
        <v>0</v>
      </c>
      <c r="W4">
        <v>17.966666666666665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T4" t="s">
        <v>119</v>
      </c>
      <c r="AU4">
        <v>673750</v>
      </c>
      <c r="AV4">
        <v>0</v>
      </c>
      <c r="AW4">
        <v>0</v>
      </c>
      <c r="AX4">
        <v>673750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">
        <v>19</v>
      </c>
      <c r="BK4" t="s">
        <v>141</v>
      </c>
      <c r="BL4">
        <v>0</v>
      </c>
      <c r="BM4">
        <v>13527.52</v>
      </c>
    </row>
    <row r="5" spans="3:65" ht="12.75">
      <c r="C5" t="s">
        <v>120</v>
      </c>
      <c r="D5" t="s">
        <v>125</v>
      </c>
      <c r="E5">
        <v>0</v>
      </c>
      <c r="F5">
        <v>0</v>
      </c>
      <c r="G5">
        <v>0</v>
      </c>
      <c r="H5">
        <v>0</v>
      </c>
      <c r="R5" t="s">
        <v>120</v>
      </c>
      <c r="S5" t="s">
        <v>125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T5" t="s">
        <v>120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 t="s">
        <v>22</v>
      </c>
      <c r="BK5" t="s">
        <v>142</v>
      </c>
      <c r="BL5">
        <v>0</v>
      </c>
      <c r="BM5">
        <v>673.75</v>
      </c>
    </row>
    <row r="6" spans="3:65" ht="12.75">
      <c r="C6" t="s">
        <v>121</v>
      </c>
      <c r="D6" t="s">
        <v>125</v>
      </c>
      <c r="E6">
        <v>0</v>
      </c>
      <c r="F6">
        <v>643.6666666666666</v>
      </c>
      <c r="G6">
        <v>0</v>
      </c>
      <c r="H6">
        <v>13362520</v>
      </c>
      <c r="R6" t="s">
        <v>121</v>
      </c>
      <c r="S6" t="s">
        <v>125</v>
      </c>
      <c r="T6">
        <v>643.6666666666666</v>
      </c>
      <c r="U6">
        <v>0</v>
      </c>
      <c r="V6">
        <v>0</v>
      </c>
      <c r="W6">
        <v>401.5</v>
      </c>
      <c r="X6">
        <v>133.83333333333334</v>
      </c>
      <c r="Y6">
        <v>108.33333333333333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T6" t="s">
        <v>121</v>
      </c>
      <c r="AU6">
        <v>13362520</v>
      </c>
      <c r="AV6">
        <v>0</v>
      </c>
      <c r="AW6">
        <v>0</v>
      </c>
      <c r="AX6">
        <v>8335140</v>
      </c>
      <c r="AY6">
        <v>2778380</v>
      </c>
      <c r="AZ6">
        <v>2249000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">
        <v>25</v>
      </c>
      <c r="BK6" t="s">
        <v>143</v>
      </c>
      <c r="BL6">
        <v>0</v>
      </c>
      <c r="BM6">
        <v>4620</v>
      </c>
    </row>
    <row r="7" spans="3:65" ht="12.75">
      <c r="C7" t="s">
        <v>122</v>
      </c>
      <c r="D7" t="s">
        <v>125</v>
      </c>
      <c r="E7">
        <v>0</v>
      </c>
      <c r="F7">
        <v>4.4</v>
      </c>
      <c r="G7">
        <v>0</v>
      </c>
      <c r="H7">
        <v>165000</v>
      </c>
      <c r="R7" t="s">
        <v>122</v>
      </c>
      <c r="S7" t="s">
        <v>125</v>
      </c>
      <c r="T7">
        <v>4.4</v>
      </c>
      <c r="U7">
        <v>0</v>
      </c>
      <c r="V7">
        <v>0</v>
      </c>
      <c r="W7">
        <v>0</v>
      </c>
      <c r="X7">
        <v>4.4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T7" t="s">
        <v>122</v>
      </c>
      <c r="AU7">
        <v>165000</v>
      </c>
      <c r="AV7">
        <v>0</v>
      </c>
      <c r="AW7">
        <v>0</v>
      </c>
      <c r="AX7">
        <v>0</v>
      </c>
      <c r="AY7">
        <v>165000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 t="s">
        <v>28</v>
      </c>
      <c r="BK7" t="s">
        <v>144</v>
      </c>
      <c r="BL7">
        <v>0</v>
      </c>
      <c r="BM7">
        <v>0</v>
      </c>
    </row>
    <row r="8" spans="3:65" ht="12.75">
      <c r="C8" t="s">
        <v>123</v>
      </c>
      <c r="D8" t="s">
        <v>125</v>
      </c>
      <c r="E8">
        <v>0</v>
      </c>
      <c r="F8">
        <v>0</v>
      </c>
      <c r="G8">
        <v>0</v>
      </c>
      <c r="H8">
        <v>0</v>
      </c>
      <c r="R8" t="s">
        <v>123</v>
      </c>
      <c r="S8" t="s">
        <v>125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T8" t="s">
        <v>123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">
        <v>31</v>
      </c>
      <c r="BK8" t="s">
        <v>145</v>
      </c>
      <c r="BL8">
        <v>0</v>
      </c>
      <c r="BM8">
        <v>25926.153066666666</v>
      </c>
    </row>
    <row r="9" spans="3:65" ht="12.75">
      <c r="C9" t="s">
        <v>124</v>
      </c>
      <c r="D9" t="s">
        <v>125</v>
      </c>
      <c r="E9">
        <v>0</v>
      </c>
      <c r="F9">
        <v>0</v>
      </c>
      <c r="G9">
        <v>0</v>
      </c>
      <c r="H9">
        <v>0</v>
      </c>
      <c r="R9" t="s">
        <v>124</v>
      </c>
      <c r="S9" t="s">
        <v>125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T9" t="s">
        <v>124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 t="e">
        <v>#N/A</v>
      </c>
      <c r="BL9">
        <v>0</v>
      </c>
      <c r="BM9">
        <v>0</v>
      </c>
    </row>
    <row r="10" spans="3:65" ht="12.75">
      <c r="C10" t="s">
        <v>127</v>
      </c>
      <c r="D10" t="s">
        <v>132</v>
      </c>
      <c r="E10">
        <v>0</v>
      </c>
      <c r="F10">
        <v>218.33333333333334</v>
      </c>
      <c r="G10">
        <v>0</v>
      </c>
      <c r="H10">
        <v>4654866.666666667</v>
      </c>
      <c r="R10" t="s">
        <v>127</v>
      </c>
      <c r="S10" t="s">
        <v>132</v>
      </c>
      <c r="T10">
        <v>218.33333333333334</v>
      </c>
      <c r="U10">
        <v>0</v>
      </c>
      <c r="V10">
        <v>218.33333333333334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T10" t="s">
        <v>127</v>
      </c>
      <c r="AU10">
        <v>4654866.666666667</v>
      </c>
      <c r="AV10">
        <v>0</v>
      </c>
      <c r="AW10">
        <v>4654866.666666667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 t="e">
        <v>#N/A</v>
      </c>
      <c r="BL10">
        <v>0</v>
      </c>
      <c r="BM10">
        <v>0</v>
      </c>
    </row>
    <row r="11" spans="3:65" ht="12.75">
      <c r="C11" t="s">
        <v>128</v>
      </c>
      <c r="D11" t="s">
        <v>132</v>
      </c>
      <c r="E11">
        <v>0</v>
      </c>
      <c r="F11">
        <v>1123.8</v>
      </c>
      <c r="G11">
        <v>0</v>
      </c>
      <c r="H11">
        <v>21271286.4</v>
      </c>
      <c r="R11" t="s">
        <v>128</v>
      </c>
      <c r="S11" t="s">
        <v>132</v>
      </c>
      <c r="T11">
        <v>1123.8</v>
      </c>
      <c r="U11">
        <v>1123.8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T11" t="s">
        <v>128</v>
      </c>
      <c r="AU11">
        <v>21271286.400000002</v>
      </c>
      <c r="AV11">
        <v>21271286.400000002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 t="e">
        <v>#N/A</v>
      </c>
      <c r="BL11">
        <v>0</v>
      </c>
      <c r="BM11">
        <v>0</v>
      </c>
    </row>
    <row r="12" spans="3:65" ht="12.75">
      <c r="C12" t="s">
        <v>129</v>
      </c>
      <c r="D12" t="s">
        <v>140</v>
      </c>
      <c r="E12">
        <v>0</v>
      </c>
      <c r="F12">
        <v>31.643835616438356</v>
      </c>
      <c r="G12">
        <v>0</v>
      </c>
      <c r="H12">
        <v>4620000</v>
      </c>
      <c r="R12" t="s">
        <v>129</v>
      </c>
      <c r="S12" t="s">
        <v>140</v>
      </c>
      <c r="T12">
        <v>31.643835616438356</v>
      </c>
      <c r="U12">
        <v>0</v>
      </c>
      <c r="V12">
        <v>0</v>
      </c>
      <c r="W12">
        <v>31.643835616438356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T12" t="s">
        <v>129</v>
      </c>
      <c r="AU12">
        <v>4620000</v>
      </c>
      <c r="AV12">
        <v>0</v>
      </c>
      <c r="AW12">
        <v>0</v>
      </c>
      <c r="AX12">
        <v>4620000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 t="e">
        <v>#N/A</v>
      </c>
      <c r="BL12">
        <v>0</v>
      </c>
      <c r="BM12">
        <v>0</v>
      </c>
    </row>
    <row r="13" spans="3:65" ht="12.75">
      <c r="C13" t="s">
        <v>130</v>
      </c>
      <c r="D13" t="s">
        <v>140</v>
      </c>
      <c r="E13">
        <v>0</v>
      </c>
      <c r="F13">
        <v>0</v>
      </c>
      <c r="G13">
        <v>0</v>
      </c>
      <c r="H13">
        <v>0</v>
      </c>
      <c r="R13" t="s">
        <v>130</v>
      </c>
      <c r="S13" t="s">
        <v>140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T13" t="s">
        <v>130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 t="e">
        <v>#N/A</v>
      </c>
      <c r="BL13">
        <v>0</v>
      </c>
      <c r="BM13">
        <v>0</v>
      </c>
    </row>
    <row r="14" spans="3:61" ht="12.75">
      <c r="C14" t="s">
        <v>144</v>
      </c>
      <c r="D14" t="s">
        <v>171</v>
      </c>
      <c r="E14">
        <v>0</v>
      </c>
      <c r="F14">
        <v>0</v>
      </c>
      <c r="G14">
        <v>0</v>
      </c>
      <c r="H14">
        <v>0</v>
      </c>
      <c r="R14" t="s">
        <v>144</v>
      </c>
      <c r="S14" t="s">
        <v>171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T14" t="s">
        <v>144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</row>
    <row r="15" spans="3:61" ht="12.75">
      <c r="C15" t="s">
        <v>136</v>
      </c>
      <c r="D15" t="s">
        <v>125</v>
      </c>
      <c r="E15">
        <v>0</v>
      </c>
      <c r="F15">
        <v>0</v>
      </c>
      <c r="G15">
        <v>0</v>
      </c>
      <c r="H15">
        <v>0</v>
      </c>
      <c r="R15" t="s">
        <v>136</v>
      </c>
      <c r="S15" t="s">
        <v>125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T15" t="s">
        <v>136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</row>
    <row r="16" spans="3:63" ht="12.75">
      <c r="C16" t="s">
        <v>137</v>
      </c>
      <c r="D16" t="s">
        <v>125</v>
      </c>
      <c r="E16">
        <v>0</v>
      </c>
      <c r="F16">
        <v>0</v>
      </c>
      <c r="G16">
        <v>0</v>
      </c>
      <c r="H16">
        <v>0</v>
      </c>
      <c r="R16" t="s">
        <v>137</v>
      </c>
      <c r="S16" t="s">
        <v>125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T16" t="s">
        <v>137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</row>
    <row r="17" spans="3:63" ht="12.75">
      <c r="C17" t="s">
        <v>170</v>
      </c>
      <c r="D17" t="s">
        <v>132</v>
      </c>
      <c r="E17">
        <v>0</v>
      </c>
      <c r="F17">
        <v>0</v>
      </c>
      <c r="G17">
        <v>0</v>
      </c>
      <c r="H17">
        <v>0</v>
      </c>
      <c r="R17" t="s">
        <v>170</v>
      </c>
      <c r="S17" t="s">
        <v>132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T17" t="s">
        <v>170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</row>
    <row r="18" spans="3:63" ht="12.75">
      <c r="C18" t="s">
        <v>152</v>
      </c>
      <c r="D18" t="s">
        <v>132</v>
      </c>
      <c r="E18">
        <v>0</v>
      </c>
      <c r="F18">
        <v>0</v>
      </c>
      <c r="G18">
        <v>0</v>
      </c>
      <c r="H18">
        <v>0</v>
      </c>
      <c r="R18" t="s">
        <v>152</v>
      </c>
      <c r="S18" t="s">
        <v>132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T18" t="s">
        <v>152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</row>
    <row r="19" spans="3:63" ht="12.75"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</row>
    <row r="20" spans="3:63" ht="12.75"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</row>
    <row r="21" spans="3:63" ht="12.75"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</row>
    <row r="22" spans="3:63" ht="12.75"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</row>
    <row r="23" spans="3:63" ht="12.75"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</row>
    <row r="24" spans="7:63" ht="12.75">
      <c r="G24">
        <v>0</v>
      </c>
      <c r="H24">
        <v>44747423.06666666</v>
      </c>
      <c r="AT24" t="s">
        <v>98</v>
      </c>
      <c r="AU24">
        <v>44747423.06666667</v>
      </c>
      <c r="AV24">
        <v>21271286.400000002</v>
      </c>
      <c r="AW24">
        <v>4654866.666666667</v>
      </c>
      <c r="AX24">
        <v>13628890</v>
      </c>
      <c r="AY24">
        <v>2943380</v>
      </c>
      <c r="AZ24">
        <v>2249000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</row>
    <row r="25" spans="7:63" ht="12.75">
      <c r="G25" t="s">
        <v>99</v>
      </c>
      <c r="H25">
        <v>0.7777338400045096</v>
      </c>
      <c r="AT25" t="s">
        <v>100</v>
      </c>
      <c r="AU25">
        <v>0.7429665787785933</v>
      </c>
      <c r="AV25">
        <v>0.6</v>
      </c>
      <c r="AW25">
        <v>0.6</v>
      </c>
      <c r="AX25">
        <v>0.8</v>
      </c>
      <c r="AY25">
        <v>0.9</v>
      </c>
      <c r="AZ25">
        <v>0.9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BM25"/>
  <sheetViews>
    <sheetView workbookViewId="0" topLeftCell="BB1">
      <selection activeCell="BJ3" sqref="BJ3:BM15"/>
    </sheetView>
  </sheetViews>
  <sheetFormatPr defaultColWidth="9.140625" defaultRowHeight="12.75"/>
  <sheetData>
    <row r="1" spans="1:5" ht="12.75">
      <c r="A1" t="s">
        <v>172</v>
      </c>
      <c r="E1" t="s">
        <v>173</v>
      </c>
    </row>
    <row r="2" spans="2:46" ht="12.75">
      <c r="B2" t="s">
        <v>90</v>
      </c>
      <c r="R2" t="s">
        <v>165</v>
      </c>
      <c r="AT2" t="s">
        <v>166</v>
      </c>
    </row>
    <row r="3" spans="3:65" ht="12.75">
      <c r="C3" t="s">
        <v>91</v>
      </c>
      <c r="D3" t="s">
        <v>92</v>
      </c>
      <c r="E3" t="s">
        <v>93</v>
      </c>
      <c r="F3" t="s">
        <v>94</v>
      </c>
      <c r="G3" t="s">
        <v>95</v>
      </c>
      <c r="H3" t="s">
        <v>96</v>
      </c>
      <c r="R3" t="s">
        <v>91</v>
      </c>
      <c r="S3" t="s">
        <v>92</v>
      </c>
      <c r="T3" t="s">
        <v>97</v>
      </c>
      <c r="U3" t="s">
        <v>17</v>
      </c>
      <c r="V3" t="s">
        <v>20</v>
      </c>
      <c r="W3" t="s">
        <v>23</v>
      </c>
      <c r="X3" t="s">
        <v>26</v>
      </c>
      <c r="Y3" t="s">
        <v>29</v>
      </c>
      <c r="Z3" t="s">
        <v>32</v>
      </c>
      <c r="AA3" t="s">
        <v>35</v>
      </c>
      <c r="AB3" t="s">
        <v>38</v>
      </c>
      <c r="AC3" t="s">
        <v>41</v>
      </c>
      <c r="AD3" t="s">
        <v>44</v>
      </c>
      <c r="AE3" t="s">
        <v>47</v>
      </c>
      <c r="AF3" t="s">
        <v>50</v>
      </c>
      <c r="AG3" t="s">
        <v>52</v>
      </c>
      <c r="AH3" t="s">
        <v>54</v>
      </c>
      <c r="AI3" t="s">
        <v>56</v>
      </c>
      <c r="AJ3" t="s">
        <v>58</v>
      </c>
      <c r="AT3" t="s">
        <v>91</v>
      </c>
      <c r="AU3" t="s">
        <v>97</v>
      </c>
      <c r="AV3" t="s">
        <v>17</v>
      </c>
      <c r="AW3" t="s">
        <v>20</v>
      </c>
      <c r="AX3" t="s">
        <v>23</v>
      </c>
      <c r="AY3" t="s">
        <v>26</v>
      </c>
      <c r="AZ3" t="s">
        <v>29</v>
      </c>
      <c r="BA3" t="s">
        <v>32</v>
      </c>
      <c r="BB3" t="s">
        <v>35</v>
      </c>
      <c r="BC3" t="s">
        <v>38</v>
      </c>
      <c r="BD3" t="s">
        <v>41</v>
      </c>
      <c r="BE3" t="s">
        <v>44</v>
      </c>
      <c r="BF3" t="s">
        <v>47</v>
      </c>
      <c r="BG3" t="s">
        <v>50</v>
      </c>
      <c r="BH3" t="s">
        <v>52</v>
      </c>
      <c r="BI3" t="s">
        <v>54</v>
      </c>
      <c r="BK3" t="s">
        <v>101</v>
      </c>
      <c r="BL3" t="s">
        <v>102</v>
      </c>
      <c r="BM3" t="s">
        <v>103</v>
      </c>
    </row>
    <row r="4" spans="3:65" ht="12.75">
      <c r="C4" t="s">
        <v>119</v>
      </c>
      <c r="D4" t="s">
        <v>125</v>
      </c>
      <c r="E4">
        <v>0</v>
      </c>
      <c r="F4">
        <v>18.516666666666666</v>
      </c>
      <c r="G4">
        <v>0</v>
      </c>
      <c r="H4">
        <v>694375</v>
      </c>
      <c r="R4" t="s">
        <v>119</v>
      </c>
      <c r="S4" t="s">
        <v>125</v>
      </c>
      <c r="T4">
        <v>18.516666666666666</v>
      </c>
      <c r="U4">
        <v>0</v>
      </c>
      <c r="V4">
        <v>0</v>
      </c>
      <c r="W4">
        <v>18.516666666666666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T4" t="s">
        <v>119</v>
      </c>
      <c r="AU4">
        <v>694375</v>
      </c>
      <c r="AV4">
        <v>0</v>
      </c>
      <c r="AW4">
        <v>0</v>
      </c>
      <c r="AX4">
        <v>694375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">
        <v>19</v>
      </c>
      <c r="BK4" t="s">
        <v>141</v>
      </c>
      <c r="BL4">
        <v>0</v>
      </c>
      <c r="BM4">
        <v>18091.906493333336</v>
      </c>
    </row>
    <row r="5" spans="3:65" ht="12.75">
      <c r="C5" t="s">
        <v>120</v>
      </c>
      <c r="D5" t="s">
        <v>125</v>
      </c>
      <c r="E5">
        <v>0</v>
      </c>
      <c r="F5">
        <v>0.18333333333333332</v>
      </c>
      <c r="G5">
        <v>0</v>
      </c>
      <c r="H5">
        <v>6875</v>
      </c>
      <c r="R5" t="s">
        <v>120</v>
      </c>
      <c r="S5" t="s">
        <v>125</v>
      </c>
      <c r="T5">
        <v>0.18333333333333332</v>
      </c>
      <c r="U5">
        <v>0</v>
      </c>
      <c r="V5">
        <v>0</v>
      </c>
      <c r="W5">
        <v>0.18333333333333332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T5" t="s">
        <v>120</v>
      </c>
      <c r="AU5">
        <v>6875</v>
      </c>
      <c r="AV5">
        <v>0</v>
      </c>
      <c r="AW5">
        <v>0</v>
      </c>
      <c r="AX5">
        <v>6875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 t="s">
        <v>22</v>
      </c>
      <c r="BK5" t="s">
        <v>142</v>
      </c>
      <c r="BL5">
        <v>0</v>
      </c>
      <c r="BM5">
        <v>701.25</v>
      </c>
    </row>
    <row r="6" spans="3:65" ht="12.75">
      <c r="C6" t="s">
        <v>121</v>
      </c>
      <c r="D6" t="s">
        <v>125</v>
      </c>
      <c r="E6">
        <v>0</v>
      </c>
      <c r="F6">
        <v>785.0382222222222</v>
      </c>
      <c r="G6">
        <v>0</v>
      </c>
      <c r="H6">
        <v>16297393.493333332</v>
      </c>
      <c r="R6" t="s">
        <v>121</v>
      </c>
      <c r="S6" t="s">
        <v>125</v>
      </c>
      <c r="T6">
        <v>785.0382222222222</v>
      </c>
      <c r="U6">
        <v>205.0935</v>
      </c>
      <c r="V6">
        <v>18.594722222222224</v>
      </c>
      <c r="W6">
        <v>334.5833333333333</v>
      </c>
      <c r="X6">
        <v>118.43333333333334</v>
      </c>
      <c r="Y6">
        <v>108.33333333333333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T6" t="s">
        <v>121</v>
      </c>
      <c r="AU6">
        <v>16297393.493333334</v>
      </c>
      <c r="AV6">
        <v>4257741.06</v>
      </c>
      <c r="AW6">
        <v>386026.43333333335</v>
      </c>
      <c r="AX6">
        <v>6945950</v>
      </c>
      <c r="AY6">
        <v>2458676</v>
      </c>
      <c r="AZ6">
        <v>2249000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">
        <v>25</v>
      </c>
      <c r="BK6" t="s">
        <v>143</v>
      </c>
      <c r="BL6">
        <v>0</v>
      </c>
      <c r="BM6">
        <v>4158</v>
      </c>
    </row>
    <row r="7" spans="3:65" ht="12.75">
      <c r="C7" t="s">
        <v>122</v>
      </c>
      <c r="D7" t="s">
        <v>125</v>
      </c>
      <c r="E7">
        <v>0</v>
      </c>
      <c r="F7">
        <v>7.725786666666667</v>
      </c>
      <c r="G7">
        <v>0</v>
      </c>
      <c r="H7">
        <v>289717</v>
      </c>
      <c r="R7" t="s">
        <v>122</v>
      </c>
      <c r="S7" t="s">
        <v>125</v>
      </c>
      <c r="T7">
        <v>7.725786666666667</v>
      </c>
      <c r="U7">
        <v>2.69712</v>
      </c>
      <c r="V7">
        <v>0.262</v>
      </c>
      <c r="W7">
        <v>0.36666666666666664</v>
      </c>
      <c r="X7">
        <v>4.4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T7" t="s">
        <v>122</v>
      </c>
      <c r="AU7">
        <v>289717</v>
      </c>
      <c r="AV7">
        <v>101142</v>
      </c>
      <c r="AW7">
        <v>9825</v>
      </c>
      <c r="AX7">
        <v>13750</v>
      </c>
      <c r="AY7">
        <v>165000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 t="s">
        <v>28</v>
      </c>
      <c r="BK7" t="s">
        <v>144</v>
      </c>
      <c r="BL7">
        <v>0</v>
      </c>
      <c r="BM7">
        <v>674.6142</v>
      </c>
    </row>
    <row r="8" spans="3:65" ht="12.75">
      <c r="C8" t="s">
        <v>123</v>
      </c>
      <c r="D8" t="s">
        <v>125</v>
      </c>
      <c r="E8">
        <v>0</v>
      </c>
      <c r="F8">
        <v>0</v>
      </c>
      <c r="G8">
        <v>0</v>
      </c>
      <c r="H8">
        <v>0</v>
      </c>
      <c r="R8" t="s">
        <v>123</v>
      </c>
      <c r="S8" t="s">
        <v>125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T8" t="s">
        <v>123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">
        <v>31</v>
      </c>
      <c r="BK8" t="s">
        <v>145</v>
      </c>
      <c r="BL8">
        <v>0</v>
      </c>
      <c r="BM8">
        <v>18846.537146666666</v>
      </c>
    </row>
    <row r="9" spans="3:65" ht="12.75">
      <c r="C9" t="s">
        <v>124</v>
      </c>
      <c r="D9" t="s">
        <v>125</v>
      </c>
      <c r="E9">
        <v>0</v>
      </c>
      <c r="F9">
        <v>0</v>
      </c>
      <c r="G9">
        <v>0</v>
      </c>
      <c r="H9">
        <v>0</v>
      </c>
      <c r="R9" t="s">
        <v>124</v>
      </c>
      <c r="S9" t="s">
        <v>125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T9" t="s">
        <v>124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 t="e">
        <v>#N/A</v>
      </c>
      <c r="BL9">
        <v>0</v>
      </c>
      <c r="BM9">
        <v>0</v>
      </c>
    </row>
    <row r="10" spans="3:65" ht="12.75">
      <c r="C10" t="s">
        <v>127</v>
      </c>
      <c r="D10" t="s">
        <v>132</v>
      </c>
      <c r="E10">
        <v>0</v>
      </c>
      <c r="F10">
        <v>185.58333333333334</v>
      </c>
      <c r="G10">
        <v>0</v>
      </c>
      <c r="H10">
        <v>3956636.666666667</v>
      </c>
      <c r="R10" t="s">
        <v>127</v>
      </c>
      <c r="S10" t="s">
        <v>132</v>
      </c>
      <c r="T10">
        <v>185.58333333333334</v>
      </c>
      <c r="U10">
        <v>0</v>
      </c>
      <c r="V10">
        <v>185.58333333333334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T10" t="s">
        <v>127</v>
      </c>
      <c r="AU10">
        <v>3956636.666666667</v>
      </c>
      <c r="AV10">
        <v>0</v>
      </c>
      <c r="AW10">
        <v>3956636.666666667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 t="e">
        <v>#N/A</v>
      </c>
      <c r="BL10">
        <v>0</v>
      </c>
      <c r="BM10">
        <v>0</v>
      </c>
    </row>
    <row r="11" spans="3:65" ht="12.75">
      <c r="C11" t="s">
        <v>128</v>
      </c>
      <c r="D11" t="s">
        <v>132</v>
      </c>
      <c r="E11">
        <v>0</v>
      </c>
      <c r="F11">
        <v>786.66</v>
      </c>
      <c r="G11">
        <v>0</v>
      </c>
      <c r="H11">
        <v>14889900.479999999</v>
      </c>
      <c r="R11" t="s">
        <v>128</v>
      </c>
      <c r="S11" t="s">
        <v>132</v>
      </c>
      <c r="T11">
        <v>786.66</v>
      </c>
      <c r="U11">
        <v>786.66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T11" t="s">
        <v>128</v>
      </c>
      <c r="AU11">
        <v>14889900.48</v>
      </c>
      <c r="AV11">
        <v>14889900.48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 t="e">
        <v>#N/A</v>
      </c>
      <c r="BL11">
        <v>0</v>
      </c>
      <c r="BM11">
        <v>0</v>
      </c>
    </row>
    <row r="12" spans="3:65" ht="12.75">
      <c r="C12" t="s">
        <v>129</v>
      </c>
      <c r="D12" t="s">
        <v>140</v>
      </c>
      <c r="E12">
        <v>0</v>
      </c>
      <c r="F12">
        <v>28.47945205479452</v>
      </c>
      <c r="G12">
        <v>0</v>
      </c>
      <c r="H12">
        <v>4158000</v>
      </c>
      <c r="R12" t="s">
        <v>129</v>
      </c>
      <c r="S12" t="s">
        <v>140</v>
      </c>
      <c r="T12">
        <v>28.47945205479452</v>
      </c>
      <c r="U12">
        <v>0</v>
      </c>
      <c r="V12">
        <v>0</v>
      </c>
      <c r="W12">
        <v>28.47945205479452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T12" t="s">
        <v>129</v>
      </c>
      <c r="AU12">
        <v>4158000</v>
      </c>
      <c r="AV12">
        <v>0</v>
      </c>
      <c r="AW12">
        <v>0</v>
      </c>
      <c r="AX12">
        <v>4158000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 t="e">
        <v>#N/A</v>
      </c>
      <c r="BL12">
        <v>0</v>
      </c>
      <c r="BM12">
        <v>0</v>
      </c>
    </row>
    <row r="13" spans="3:65" ht="12.75">
      <c r="C13" t="s">
        <v>130</v>
      </c>
      <c r="D13" t="s">
        <v>140</v>
      </c>
      <c r="E13">
        <v>0</v>
      </c>
      <c r="F13">
        <v>0</v>
      </c>
      <c r="G13">
        <v>0</v>
      </c>
      <c r="H13">
        <v>0</v>
      </c>
      <c r="R13" t="s">
        <v>130</v>
      </c>
      <c r="S13" t="s">
        <v>140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T13" t="s">
        <v>130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 t="e">
        <v>#N/A</v>
      </c>
      <c r="BL13">
        <v>0</v>
      </c>
      <c r="BM13">
        <v>0</v>
      </c>
    </row>
    <row r="14" spans="3:61" ht="12.75">
      <c r="C14" t="s">
        <v>144</v>
      </c>
      <c r="D14" t="s">
        <v>171</v>
      </c>
      <c r="E14">
        <v>0</v>
      </c>
      <c r="F14">
        <v>864.89</v>
      </c>
      <c r="G14">
        <v>0</v>
      </c>
      <c r="H14">
        <v>674614.2</v>
      </c>
      <c r="R14" t="s">
        <v>144</v>
      </c>
      <c r="S14" t="s">
        <v>171</v>
      </c>
      <c r="T14">
        <v>864.89</v>
      </c>
      <c r="U14">
        <v>337.14</v>
      </c>
      <c r="V14">
        <v>32.75</v>
      </c>
      <c r="W14">
        <v>275</v>
      </c>
      <c r="X14">
        <v>220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T14" t="s">
        <v>144</v>
      </c>
      <c r="AU14">
        <v>674614.2</v>
      </c>
      <c r="AV14">
        <v>262969.2</v>
      </c>
      <c r="AW14">
        <v>25545</v>
      </c>
      <c r="AX14">
        <v>214500</v>
      </c>
      <c r="AY14">
        <v>171600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</row>
    <row r="15" spans="3:61" ht="12.75">
      <c r="C15" t="s">
        <v>136</v>
      </c>
      <c r="D15" t="s">
        <v>125</v>
      </c>
      <c r="E15">
        <v>0</v>
      </c>
      <c r="F15">
        <v>0</v>
      </c>
      <c r="G15">
        <v>0</v>
      </c>
      <c r="H15">
        <v>0</v>
      </c>
      <c r="R15" t="s">
        <v>136</v>
      </c>
      <c r="S15" t="s">
        <v>125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T15" t="s">
        <v>136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</row>
    <row r="16" spans="3:63" ht="12.75">
      <c r="C16" t="s">
        <v>137</v>
      </c>
      <c r="D16" t="s">
        <v>125</v>
      </c>
      <c r="E16">
        <v>0</v>
      </c>
      <c r="F16">
        <v>1.965</v>
      </c>
      <c r="G16">
        <v>0</v>
      </c>
      <c r="H16">
        <v>19650</v>
      </c>
      <c r="R16" t="s">
        <v>137</v>
      </c>
      <c r="S16" t="s">
        <v>125</v>
      </c>
      <c r="T16">
        <v>1.965</v>
      </c>
      <c r="U16">
        <v>0</v>
      </c>
      <c r="V16">
        <v>1.965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T16" t="s">
        <v>137</v>
      </c>
      <c r="AU16">
        <v>19650</v>
      </c>
      <c r="AV16">
        <v>0</v>
      </c>
      <c r="AW16">
        <v>19650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</row>
    <row r="17" spans="3:63" ht="12.75">
      <c r="C17" t="s">
        <v>170</v>
      </c>
      <c r="D17" t="s">
        <v>132</v>
      </c>
      <c r="E17">
        <v>0</v>
      </c>
      <c r="F17">
        <v>190.40333333333334</v>
      </c>
      <c r="G17">
        <v>0</v>
      </c>
      <c r="H17">
        <v>1485146</v>
      </c>
      <c r="R17" t="s">
        <v>170</v>
      </c>
      <c r="S17" t="s">
        <v>132</v>
      </c>
      <c r="T17">
        <v>190.40333333333334</v>
      </c>
      <c r="U17">
        <v>168.57</v>
      </c>
      <c r="V17">
        <v>21.833333333333336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T17" t="s">
        <v>170</v>
      </c>
      <c r="AU17">
        <v>1485146</v>
      </c>
      <c r="AV17">
        <v>1314846</v>
      </c>
      <c r="AW17">
        <v>170300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</row>
    <row r="18" spans="3:63" ht="12.75">
      <c r="C18" t="s">
        <v>152</v>
      </c>
      <c r="D18" t="s">
        <v>132</v>
      </c>
      <c r="E18">
        <v>0</v>
      </c>
      <c r="F18">
        <v>0</v>
      </c>
      <c r="G18">
        <v>0</v>
      </c>
      <c r="H18">
        <v>0</v>
      </c>
      <c r="R18" t="s">
        <v>152</v>
      </c>
      <c r="S18" t="s">
        <v>132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T18" t="s">
        <v>152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</row>
    <row r="19" spans="3:63" ht="12.75"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</row>
    <row r="20" spans="3:63" ht="12.75"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</row>
    <row r="21" spans="3:63" ht="12.75"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</row>
    <row r="22" spans="3:63" ht="12.75"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</row>
    <row r="23" spans="3:63" ht="12.75"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</row>
    <row r="24" spans="7:63" ht="12.75">
      <c r="G24">
        <v>0</v>
      </c>
      <c r="H24">
        <v>42472307.84</v>
      </c>
      <c r="AT24" t="s">
        <v>98</v>
      </c>
      <c r="AU24">
        <v>42472307.84</v>
      </c>
      <c r="AV24">
        <v>20826598.74</v>
      </c>
      <c r="AW24">
        <v>4567983.1</v>
      </c>
      <c r="AX24">
        <v>12033450</v>
      </c>
      <c r="AY24">
        <v>2795276</v>
      </c>
      <c r="AZ24">
        <v>2249000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</row>
    <row r="25" spans="7:63" ht="12.75">
      <c r="G25" t="s">
        <v>99</v>
      </c>
      <c r="H25">
        <v>0.8276737769742116</v>
      </c>
      <c r="AT25" t="s">
        <v>100</v>
      </c>
      <c r="AU25">
        <v>0.8276443027150289</v>
      </c>
      <c r="AV25">
        <v>0.69</v>
      </c>
      <c r="AW25">
        <v>0.64</v>
      </c>
      <c r="AX25">
        <v>0.9</v>
      </c>
      <c r="AY25">
        <v>0.94</v>
      </c>
      <c r="AZ25">
        <v>0.9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M25"/>
  <sheetViews>
    <sheetView workbookViewId="0" topLeftCell="AY1">
      <selection activeCell="BJ3" sqref="BJ3:BM15"/>
    </sheetView>
  </sheetViews>
  <sheetFormatPr defaultColWidth="9.140625" defaultRowHeight="12.75"/>
  <sheetData>
    <row r="1" spans="1:5" ht="12.75">
      <c r="A1" t="s">
        <v>157</v>
      </c>
      <c r="E1" t="s">
        <v>174</v>
      </c>
    </row>
    <row r="2" spans="2:46" ht="12.75">
      <c r="B2" t="s">
        <v>90</v>
      </c>
      <c r="R2" t="s">
        <v>165</v>
      </c>
      <c r="AT2" t="s">
        <v>166</v>
      </c>
    </row>
    <row r="3" spans="3:65" ht="12.75">
      <c r="C3" t="s">
        <v>91</v>
      </c>
      <c r="D3" t="s">
        <v>92</v>
      </c>
      <c r="E3" t="s">
        <v>93</v>
      </c>
      <c r="F3" t="s">
        <v>94</v>
      </c>
      <c r="G3" t="s">
        <v>95</v>
      </c>
      <c r="H3" t="s">
        <v>96</v>
      </c>
      <c r="R3" t="s">
        <v>91</v>
      </c>
      <c r="S3" t="s">
        <v>92</v>
      </c>
      <c r="T3" t="s">
        <v>97</v>
      </c>
      <c r="U3" t="s">
        <v>17</v>
      </c>
      <c r="V3" t="s">
        <v>20</v>
      </c>
      <c r="W3" t="s">
        <v>23</v>
      </c>
      <c r="X3" t="s">
        <v>26</v>
      </c>
      <c r="Y3" t="s">
        <v>29</v>
      </c>
      <c r="Z3" t="s">
        <v>32</v>
      </c>
      <c r="AA3" t="s">
        <v>35</v>
      </c>
      <c r="AB3" t="s">
        <v>38</v>
      </c>
      <c r="AC3" t="s">
        <v>41</v>
      </c>
      <c r="AD3" t="s">
        <v>44</v>
      </c>
      <c r="AE3" t="s">
        <v>47</v>
      </c>
      <c r="AF3" t="s">
        <v>50</v>
      </c>
      <c r="AG3" t="s">
        <v>52</v>
      </c>
      <c r="AH3" t="s">
        <v>54</v>
      </c>
      <c r="AI3" t="s">
        <v>56</v>
      </c>
      <c r="AJ3" t="s">
        <v>58</v>
      </c>
      <c r="AT3" t="s">
        <v>91</v>
      </c>
      <c r="AU3" t="s">
        <v>97</v>
      </c>
      <c r="AV3" t="s">
        <v>17</v>
      </c>
      <c r="AW3" t="s">
        <v>20</v>
      </c>
      <c r="AX3" t="s">
        <v>23</v>
      </c>
      <c r="AY3" t="s">
        <v>26</v>
      </c>
      <c r="AZ3" t="s">
        <v>29</v>
      </c>
      <c r="BA3" t="s">
        <v>32</v>
      </c>
      <c r="BB3" t="s">
        <v>35</v>
      </c>
      <c r="BC3" t="s">
        <v>38</v>
      </c>
      <c r="BD3" t="s">
        <v>41</v>
      </c>
      <c r="BE3" t="s">
        <v>44</v>
      </c>
      <c r="BF3" t="s">
        <v>47</v>
      </c>
      <c r="BG3" t="s">
        <v>50</v>
      </c>
      <c r="BH3" t="s">
        <v>52</v>
      </c>
      <c r="BI3" t="s">
        <v>54</v>
      </c>
      <c r="BK3" t="s">
        <v>101</v>
      </c>
      <c r="BL3" t="s">
        <v>102</v>
      </c>
      <c r="BM3" t="s">
        <v>103</v>
      </c>
    </row>
    <row r="4" spans="3:65" ht="12.75">
      <c r="C4" t="s">
        <v>119</v>
      </c>
      <c r="D4" t="s">
        <v>125</v>
      </c>
      <c r="E4">
        <v>0</v>
      </c>
      <c r="F4">
        <v>18.516666666666666</v>
      </c>
      <c r="G4">
        <v>0</v>
      </c>
      <c r="H4">
        <v>694375</v>
      </c>
      <c r="R4" t="s">
        <v>119</v>
      </c>
      <c r="S4" t="s">
        <v>125</v>
      </c>
      <c r="T4">
        <v>18.516666666666666</v>
      </c>
      <c r="U4">
        <v>0</v>
      </c>
      <c r="V4">
        <v>0</v>
      </c>
      <c r="W4">
        <v>18.516666666666666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T4" t="s">
        <v>119</v>
      </c>
      <c r="AU4">
        <v>694375</v>
      </c>
      <c r="AV4">
        <v>0</v>
      </c>
      <c r="AW4">
        <v>0</v>
      </c>
      <c r="AX4">
        <v>694375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">
        <v>19</v>
      </c>
      <c r="BK4" t="s">
        <v>141</v>
      </c>
      <c r="BL4">
        <v>0</v>
      </c>
      <c r="BM4">
        <v>16778.490493333335</v>
      </c>
    </row>
    <row r="5" spans="3:65" ht="12.75">
      <c r="C5" t="s">
        <v>120</v>
      </c>
      <c r="D5" t="s">
        <v>125</v>
      </c>
      <c r="E5">
        <v>0</v>
      </c>
      <c r="F5">
        <v>0.18333333333333332</v>
      </c>
      <c r="G5">
        <v>0</v>
      </c>
      <c r="H5">
        <v>6875</v>
      </c>
      <c r="R5" t="s">
        <v>120</v>
      </c>
      <c r="S5" t="s">
        <v>125</v>
      </c>
      <c r="T5">
        <v>0.18333333333333332</v>
      </c>
      <c r="U5">
        <v>0</v>
      </c>
      <c r="V5">
        <v>0</v>
      </c>
      <c r="W5">
        <v>0.18333333333333332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T5" t="s">
        <v>120</v>
      </c>
      <c r="AU5">
        <v>6875</v>
      </c>
      <c r="AV5">
        <v>0</v>
      </c>
      <c r="AW5">
        <v>0</v>
      </c>
      <c r="AX5">
        <v>6875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 t="s">
        <v>22</v>
      </c>
      <c r="BK5" t="s">
        <v>142</v>
      </c>
      <c r="BL5">
        <v>0</v>
      </c>
      <c r="BM5">
        <v>701.25</v>
      </c>
    </row>
    <row r="6" spans="3:65" ht="12.75">
      <c r="C6" t="s">
        <v>121</v>
      </c>
      <c r="D6" t="s">
        <v>125</v>
      </c>
      <c r="E6">
        <v>0</v>
      </c>
      <c r="F6">
        <v>721.7715555555556</v>
      </c>
      <c r="G6">
        <v>0</v>
      </c>
      <c r="H6">
        <v>14983977.493333334</v>
      </c>
      <c r="R6" t="s">
        <v>121</v>
      </c>
      <c r="S6" t="s">
        <v>125</v>
      </c>
      <c r="T6">
        <v>721.7715555555556</v>
      </c>
      <c r="U6">
        <v>205.0935</v>
      </c>
      <c r="V6">
        <v>18.594722222222224</v>
      </c>
      <c r="W6">
        <v>334.5833333333333</v>
      </c>
      <c r="X6">
        <v>118.43333333333334</v>
      </c>
      <c r="Y6">
        <v>45.06666666666667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T6" t="s">
        <v>121</v>
      </c>
      <c r="AU6">
        <v>14983977.493333334</v>
      </c>
      <c r="AV6">
        <v>4257741.06</v>
      </c>
      <c r="AW6">
        <v>386026.43333333335</v>
      </c>
      <c r="AX6">
        <v>6945950</v>
      </c>
      <c r="AY6">
        <v>2458676</v>
      </c>
      <c r="AZ6">
        <v>935584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">
        <v>25</v>
      </c>
      <c r="BK6" t="s">
        <v>143</v>
      </c>
      <c r="BL6">
        <v>0</v>
      </c>
      <c r="BM6">
        <v>4158</v>
      </c>
    </row>
    <row r="7" spans="3:65" ht="12.75">
      <c r="C7" t="s">
        <v>122</v>
      </c>
      <c r="D7" t="s">
        <v>125</v>
      </c>
      <c r="E7">
        <v>0</v>
      </c>
      <c r="F7">
        <v>7.725786666666667</v>
      </c>
      <c r="G7">
        <v>0</v>
      </c>
      <c r="H7">
        <v>289717</v>
      </c>
      <c r="R7" t="s">
        <v>122</v>
      </c>
      <c r="S7" t="s">
        <v>125</v>
      </c>
      <c r="T7">
        <v>7.725786666666667</v>
      </c>
      <c r="U7">
        <v>2.69712</v>
      </c>
      <c r="V7">
        <v>0.262</v>
      </c>
      <c r="W7">
        <v>0.36666666666666664</v>
      </c>
      <c r="X7">
        <v>4.4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T7" t="s">
        <v>122</v>
      </c>
      <c r="AU7">
        <v>289717</v>
      </c>
      <c r="AV7">
        <v>101142</v>
      </c>
      <c r="AW7">
        <v>9825</v>
      </c>
      <c r="AX7">
        <v>13750</v>
      </c>
      <c r="AY7">
        <v>165000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 t="s">
        <v>28</v>
      </c>
      <c r="BK7" t="s">
        <v>144</v>
      </c>
      <c r="BL7">
        <v>0</v>
      </c>
      <c r="BM7">
        <v>1688.6142</v>
      </c>
    </row>
    <row r="8" spans="3:65" ht="12.75">
      <c r="C8" t="s">
        <v>123</v>
      </c>
      <c r="D8" t="s">
        <v>125</v>
      </c>
      <c r="E8">
        <v>0</v>
      </c>
      <c r="F8">
        <v>0</v>
      </c>
      <c r="G8">
        <v>0</v>
      </c>
      <c r="H8">
        <v>0</v>
      </c>
      <c r="R8" t="s">
        <v>123</v>
      </c>
      <c r="S8" t="s">
        <v>125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T8" t="s">
        <v>123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">
        <v>31</v>
      </c>
      <c r="BK8" t="s">
        <v>145</v>
      </c>
      <c r="BL8">
        <v>0</v>
      </c>
      <c r="BM8">
        <v>18846.537146666666</v>
      </c>
    </row>
    <row r="9" spans="3:65" ht="12.75">
      <c r="C9" t="s">
        <v>124</v>
      </c>
      <c r="D9" t="s">
        <v>125</v>
      </c>
      <c r="E9">
        <v>0</v>
      </c>
      <c r="F9">
        <v>0</v>
      </c>
      <c r="G9">
        <v>0</v>
      </c>
      <c r="H9">
        <v>0</v>
      </c>
      <c r="R9" t="s">
        <v>124</v>
      </c>
      <c r="S9" t="s">
        <v>125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T9" t="s">
        <v>124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 t="e">
        <v>#N/A</v>
      </c>
      <c r="BL9">
        <v>0</v>
      </c>
      <c r="BM9">
        <v>0</v>
      </c>
    </row>
    <row r="10" spans="3:65" ht="12.75">
      <c r="C10" t="s">
        <v>127</v>
      </c>
      <c r="D10" t="s">
        <v>132</v>
      </c>
      <c r="E10">
        <v>0</v>
      </c>
      <c r="F10">
        <v>185.58333333333334</v>
      </c>
      <c r="G10">
        <v>0</v>
      </c>
      <c r="H10">
        <v>3956636.666666667</v>
      </c>
      <c r="R10" t="s">
        <v>127</v>
      </c>
      <c r="S10" t="s">
        <v>132</v>
      </c>
      <c r="T10">
        <v>185.58333333333334</v>
      </c>
      <c r="U10">
        <v>0</v>
      </c>
      <c r="V10">
        <v>185.58333333333334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T10" t="s">
        <v>127</v>
      </c>
      <c r="AU10">
        <v>3956636.666666667</v>
      </c>
      <c r="AV10">
        <v>0</v>
      </c>
      <c r="AW10">
        <v>3956636.666666667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 t="e">
        <v>#N/A</v>
      </c>
      <c r="BL10">
        <v>0</v>
      </c>
      <c r="BM10">
        <v>0</v>
      </c>
    </row>
    <row r="11" spans="3:65" ht="12.75">
      <c r="C11" t="s">
        <v>128</v>
      </c>
      <c r="D11" t="s">
        <v>132</v>
      </c>
      <c r="E11">
        <v>0</v>
      </c>
      <c r="F11">
        <v>786.66</v>
      </c>
      <c r="G11">
        <v>0</v>
      </c>
      <c r="H11">
        <v>14889900.479999999</v>
      </c>
      <c r="R11" t="s">
        <v>128</v>
      </c>
      <c r="S11" t="s">
        <v>132</v>
      </c>
      <c r="T11">
        <v>786.66</v>
      </c>
      <c r="U11">
        <v>786.66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T11" t="s">
        <v>128</v>
      </c>
      <c r="AU11">
        <v>14889900.48</v>
      </c>
      <c r="AV11">
        <v>14889900.48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 t="e">
        <v>#N/A</v>
      </c>
      <c r="BL11">
        <v>0</v>
      </c>
      <c r="BM11">
        <v>0</v>
      </c>
    </row>
    <row r="12" spans="3:65" ht="12.75">
      <c r="C12" t="s">
        <v>129</v>
      </c>
      <c r="D12" t="s">
        <v>140</v>
      </c>
      <c r="E12">
        <v>0</v>
      </c>
      <c r="F12">
        <v>28.47945205479452</v>
      </c>
      <c r="G12">
        <v>0</v>
      </c>
      <c r="H12">
        <v>4158000</v>
      </c>
      <c r="R12" t="s">
        <v>129</v>
      </c>
      <c r="S12" t="s">
        <v>140</v>
      </c>
      <c r="T12">
        <v>28.47945205479452</v>
      </c>
      <c r="U12">
        <v>0</v>
      </c>
      <c r="V12">
        <v>0</v>
      </c>
      <c r="W12">
        <v>28.47945205479452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T12" t="s">
        <v>129</v>
      </c>
      <c r="AU12">
        <v>4158000</v>
      </c>
      <c r="AV12">
        <v>0</v>
      </c>
      <c r="AW12">
        <v>0</v>
      </c>
      <c r="AX12">
        <v>4158000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 t="e">
        <v>#N/A</v>
      </c>
      <c r="BL12">
        <v>0</v>
      </c>
      <c r="BM12">
        <v>0</v>
      </c>
    </row>
    <row r="13" spans="3:65" ht="12.75">
      <c r="C13" t="s">
        <v>130</v>
      </c>
      <c r="D13" t="s">
        <v>140</v>
      </c>
      <c r="E13">
        <v>0</v>
      </c>
      <c r="F13">
        <v>0</v>
      </c>
      <c r="G13">
        <v>0</v>
      </c>
      <c r="H13">
        <v>0</v>
      </c>
      <c r="R13" t="s">
        <v>130</v>
      </c>
      <c r="S13" t="s">
        <v>140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T13" t="s">
        <v>130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 t="e">
        <v>#N/A</v>
      </c>
      <c r="BL13">
        <v>0</v>
      </c>
      <c r="BM13">
        <v>0</v>
      </c>
    </row>
    <row r="14" spans="3:61" ht="12.75">
      <c r="C14" t="s">
        <v>144</v>
      </c>
      <c r="D14" t="s">
        <v>171</v>
      </c>
      <c r="E14">
        <v>0</v>
      </c>
      <c r="F14">
        <v>2164.89</v>
      </c>
      <c r="G14">
        <v>0</v>
      </c>
      <c r="H14">
        <v>1688614.2</v>
      </c>
      <c r="R14" t="s">
        <v>144</v>
      </c>
      <c r="S14" t="s">
        <v>171</v>
      </c>
      <c r="T14">
        <v>2164.89</v>
      </c>
      <c r="U14">
        <v>337.14</v>
      </c>
      <c r="V14">
        <v>32.75</v>
      </c>
      <c r="W14">
        <v>275</v>
      </c>
      <c r="X14">
        <v>220</v>
      </c>
      <c r="Y14">
        <v>1300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T14" t="s">
        <v>144</v>
      </c>
      <c r="AU14">
        <v>1688614.2</v>
      </c>
      <c r="AV14">
        <v>262969.2</v>
      </c>
      <c r="AW14">
        <v>25545</v>
      </c>
      <c r="AX14">
        <v>214500</v>
      </c>
      <c r="AY14">
        <v>171600</v>
      </c>
      <c r="AZ14">
        <v>1014000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</row>
    <row r="15" spans="3:61" ht="12.75">
      <c r="C15" t="s">
        <v>136</v>
      </c>
      <c r="D15" t="s">
        <v>125</v>
      </c>
      <c r="E15">
        <v>0</v>
      </c>
      <c r="F15">
        <v>0</v>
      </c>
      <c r="G15">
        <v>0</v>
      </c>
      <c r="H15">
        <v>0</v>
      </c>
      <c r="R15" t="s">
        <v>136</v>
      </c>
      <c r="S15" t="s">
        <v>125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T15" t="s">
        <v>136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</row>
    <row r="16" spans="3:63" ht="12.75">
      <c r="C16" t="s">
        <v>137</v>
      </c>
      <c r="D16" t="s">
        <v>125</v>
      </c>
      <c r="E16">
        <v>0</v>
      </c>
      <c r="F16">
        <v>1.965</v>
      </c>
      <c r="G16">
        <v>0</v>
      </c>
      <c r="H16">
        <v>19650</v>
      </c>
      <c r="R16" t="s">
        <v>137</v>
      </c>
      <c r="S16" t="s">
        <v>125</v>
      </c>
      <c r="T16">
        <v>1.965</v>
      </c>
      <c r="U16">
        <v>0</v>
      </c>
      <c r="V16">
        <v>1.965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T16" t="s">
        <v>137</v>
      </c>
      <c r="AU16">
        <v>19650</v>
      </c>
      <c r="AV16">
        <v>0</v>
      </c>
      <c r="AW16">
        <v>19650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</row>
    <row r="17" spans="3:63" ht="12.75">
      <c r="C17" t="s">
        <v>170</v>
      </c>
      <c r="D17" t="s">
        <v>132</v>
      </c>
      <c r="E17">
        <v>0</v>
      </c>
      <c r="F17">
        <v>190.40333333333334</v>
      </c>
      <c r="G17">
        <v>0</v>
      </c>
      <c r="H17">
        <v>1485146</v>
      </c>
      <c r="R17" t="s">
        <v>170</v>
      </c>
      <c r="S17" t="s">
        <v>132</v>
      </c>
      <c r="T17">
        <v>190.40333333333334</v>
      </c>
      <c r="U17">
        <v>168.57</v>
      </c>
      <c r="V17">
        <v>21.833333333333336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T17" t="s">
        <v>170</v>
      </c>
      <c r="AU17">
        <v>1485146</v>
      </c>
      <c r="AV17">
        <v>1314846</v>
      </c>
      <c r="AW17">
        <v>170300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</row>
    <row r="18" spans="3:63" ht="12.75">
      <c r="C18" t="s">
        <v>152</v>
      </c>
      <c r="D18" t="s">
        <v>132</v>
      </c>
      <c r="E18">
        <v>0</v>
      </c>
      <c r="F18">
        <v>0</v>
      </c>
      <c r="G18">
        <v>0</v>
      </c>
      <c r="H18">
        <v>0</v>
      </c>
      <c r="R18" t="s">
        <v>152</v>
      </c>
      <c r="S18" t="s">
        <v>132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T18" t="s">
        <v>152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</row>
    <row r="19" spans="3:63" ht="12.75"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</row>
    <row r="20" spans="3:63" ht="12.75"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</row>
    <row r="21" spans="3:63" ht="12.75"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</row>
    <row r="22" spans="3:63" ht="12.75"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</row>
    <row r="23" spans="3:63" ht="12.75"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</row>
    <row r="24" spans="7:63" ht="12.75">
      <c r="G24">
        <v>0</v>
      </c>
      <c r="H24">
        <v>42172891.84</v>
      </c>
      <c r="AT24" t="s">
        <v>98</v>
      </c>
      <c r="AU24">
        <v>42172891.84</v>
      </c>
      <c r="AV24">
        <v>20826598.74</v>
      </c>
      <c r="AW24">
        <v>4567983.1</v>
      </c>
      <c r="AX24">
        <v>12033450</v>
      </c>
      <c r="AY24">
        <v>2795276</v>
      </c>
      <c r="AZ24">
        <v>1949584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</row>
    <row r="25" spans="7:63" ht="12.75">
      <c r="G25" t="s">
        <v>99</v>
      </c>
      <c r="H25">
        <v>0.8624145573055852</v>
      </c>
      <c r="AT25" t="s">
        <v>100</v>
      </c>
      <c r="AU25">
        <v>0.8276443027150289</v>
      </c>
      <c r="AV25">
        <v>0.69</v>
      </c>
      <c r="AW25">
        <v>0.64</v>
      </c>
      <c r="AX25">
        <v>0.9</v>
      </c>
      <c r="AY25">
        <v>0.94</v>
      </c>
      <c r="AZ25">
        <v>1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BF1">
      <selection activeCell="A1" sqref="A1:IV16384"/>
    </sheetView>
  </sheetViews>
  <sheetFormatPr defaultColWidth="9.140625" defaultRowHeight="12.75"/>
  <cols>
    <col min="63" max="63" width="20.00390625" style="0" customWidth="1"/>
    <col min="64" max="64" width="18.421875" style="0" customWidth="1"/>
    <col min="65" max="65" width="21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B2:AS142"/>
  <sheetViews>
    <sheetView showRowColHeaders="0" zoomScale="150" zoomScaleNormal="150" workbookViewId="0" topLeftCell="U1">
      <selection activeCell="U1" sqref="U1"/>
    </sheetView>
  </sheetViews>
  <sheetFormatPr defaultColWidth="9.140625" defaultRowHeight="12.75"/>
  <cols>
    <col min="1" max="1" width="0.9921875" style="53" customWidth="1"/>
    <col min="2" max="2" width="0.2890625" style="53" customWidth="1"/>
    <col min="3" max="3" width="20.7109375" style="53" customWidth="1"/>
    <col min="4" max="4" width="10.7109375" style="54" customWidth="1"/>
    <col min="5" max="8" width="10.7109375" style="53" customWidth="1"/>
    <col min="9" max="9" width="10.7109375" style="53" hidden="1" customWidth="1"/>
    <col min="10" max="20" width="9.140625" style="53" customWidth="1"/>
    <col min="21" max="21" width="1.1484375" style="53" customWidth="1"/>
    <col min="22" max="22" width="20.7109375" style="53" customWidth="1"/>
    <col min="23" max="26" width="10.7109375" style="53" customWidth="1"/>
    <col min="27" max="27" width="10.7109375" style="53" hidden="1" customWidth="1"/>
    <col min="28" max="38" width="9.140625" style="53" customWidth="1"/>
    <col min="39" max="39" width="1.421875" style="53" customWidth="1"/>
    <col min="40" max="40" width="20.7109375" style="53" customWidth="1"/>
    <col min="41" max="44" width="10.7109375" style="53" customWidth="1"/>
    <col min="45" max="45" width="10.7109375" style="53" hidden="1" customWidth="1"/>
    <col min="46" max="107" width="9.140625" style="53" customWidth="1"/>
    <col min="108" max="108" width="0" style="53" hidden="1" customWidth="1"/>
    <col min="109" max="16384" width="9.140625" style="53" customWidth="1"/>
  </cols>
  <sheetData>
    <row r="1" ht="20.25" customHeight="1"/>
    <row r="2" spans="3:40" ht="15" customHeight="1">
      <c r="C2" s="55" t="s">
        <v>104</v>
      </c>
      <c r="V2" s="55" t="s">
        <v>105</v>
      </c>
      <c r="AN2" s="55" t="s">
        <v>106</v>
      </c>
    </row>
    <row r="3" spans="2:45" s="61" customFormat="1" ht="18.75" customHeight="1">
      <c r="B3" s="56"/>
      <c r="C3" s="57" t="s">
        <v>91</v>
      </c>
      <c r="D3" s="58" t="s">
        <v>92</v>
      </c>
      <c r="E3" s="58" t="s">
        <v>102</v>
      </c>
      <c r="F3" s="58" t="str">
        <f>SC1!A1</f>
        <v>Baseline</v>
      </c>
      <c r="G3" s="58" t="str">
        <f>SC2!A1</f>
        <v>Low invest</v>
      </c>
      <c r="H3" s="58" t="str">
        <f>SC3!A1</f>
        <v>Extended</v>
      </c>
      <c r="I3" s="58">
        <f>SC4!A1</f>
        <v>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 t="s">
        <v>91</v>
      </c>
      <c r="W3" s="49" t="s">
        <v>102</v>
      </c>
      <c r="X3" s="49" t="str">
        <f>SC1!$A$1</f>
        <v>Baseline</v>
      </c>
      <c r="Y3" s="49" t="str">
        <f>SC2!$A$1</f>
        <v>Low invest</v>
      </c>
      <c r="Z3" s="49" t="str">
        <f>SC3!$A$1</f>
        <v>Extended</v>
      </c>
      <c r="AA3" s="49">
        <f>SC4!$A$1</f>
        <v>0</v>
      </c>
      <c r="AN3" s="60" t="s">
        <v>107</v>
      </c>
      <c r="AO3" s="49" t="s">
        <v>102</v>
      </c>
      <c r="AP3" s="49" t="str">
        <f>SC1!A1</f>
        <v>Baseline</v>
      </c>
      <c r="AQ3" s="49" t="str">
        <f>SC2!A1</f>
        <v>Low invest</v>
      </c>
      <c r="AR3" s="49" t="str">
        <f>SC3!A1</f>
        <v>Extended</v>
      </c>
      <c r="AS3" s="49">
        <f>SC4!A1</f>
        <v>0</v>
      </c>
    </row>
    <row r="4" spans="2:45" ht="12" customHeight="1">
      <c r="B4" s="56"/>
      <c r="C4" s="62" t="str">
        <f>INPUT!P4</f>
        <v>Community nurse</v>
      </c>
      <c r="D4" s="63" t="str">
        <f>INPUT!U4</f>
        <v>WTE</v>
      </c>
      <c r="E4" s="64">
        <f>'DL'!I4</f>
        <v>0</v>
      </c>
      <c r="F4" s="64">
        <f>SC1!F4</f>
        <v>17.966666666666665</v>
      </c>
      <c r="G4" s="64">
        <f>SC2!F4</f>
        <v>18.516666666666666</v>
      </c>
      <c r="H4" s="64">
        <f>SC3!F4</f>
        <v>18.516666666666666</v>
      </c>
      <c r="I4" s="64">
        <f>SC4!F4</f>
        <v>0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2" t="str">
        <f>INPUT!P4</f>
        <v>Community nurse</v>
      </c>
      <c r="W4" s="66">
        <f>E4*INPUT!$R4*INPUT!V4</f>
        <v>0</v>
      </c>
      <c r="X4" s="66">
        <f>SC1!$H4</f>
        <v>673750</v>
      </c>
      <c r="Y4" s="66">
        <f>SC2!$H4</f>
        <v>694375</v>
      </c>
      <c r="Z4" s="66">
        <f>SC3!$H4</f>
        <v>694375</v>
      </c>
      <c r="AA4" s="66">
        <f>SC4!$H4</f>
        <v>0</v>
      </c>
      <c r="AN4" s="62" t="str">
        <f>INPUT!AC4</f>
        <v>Social care</v>
      </c>
      <c r="AO4" s="66">
        <f>SC1!BL4*1000</f>
        <v>0</v>
      </c>
      <c r="AP4" s="66">
        <f>SC1!BM4*1000</f>
        <v>13527520</v>
      </c>
      <c r="AQ4" s="66">
        <f>SC2!BM4*1000</f>
        <v>18091906.493333336</v>
      </c>
      <c r="AR4" s="66">
        <f>SC3!BM4*1000</f>
        <v>16778490.493333336</v>
      </c>
      <c r="AS4" s="66">
        <f>SC4!BM4*1000</f>
        <v>0</v>
      </c>
    </row>
    <row r="5" spans="2:45" ht="12" customHeight="1">
      <c r="B5" s="56"/>
      <c r="C5" s="62" t="str">
        <f>INPUT!P5</f>
        <v>Physiotherapist</v>
      </c>
      <c r="D5" s="63" t="str">
        <f>INPUT!U5</f>
        <v>WTE</v>
      </c>
      <c r="E5" s="64">
        <f>'DL'!I5</f>
        <v>0</v>
      </c>
      <c r="F5" s="64">
        <f>SC1!F5</f>
        <v>0</v>
      </c>
      <c r="G5" s="64">
        <f>SC2!F5</f>
        <v>0.18333333333333332</v>
      </c>
      <c r="H5" s="64">
        <f>SC3!F5</f>
        <v>0.18333333333333332</v>
      </c>
      <c r="I5" s="64">
        <f>SC4!F5</f>
        <v>0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2" t="str">
        <f>INPUT!P5</f>
        <v>Physiotherapist</v>
      </c>
      <c r="W5" s="66">
        <f>E5*INPUT!$R5*INPUT!V5</f>
        <v>0</v>
      </c>
      <c r="X5" s="66">
        <f>SC1!$H5</f>
        <v>0</v>
      </c>
      <c r="Y5" s="66">
        <f>SC2!$H5</f>
        <v>6875</v>
      </c>
      <c r="Z5" s="66">
        <f>SC3!$H5</f>
        <v>6875</v>
      </c>
      <c r="AA5" s="66">
        <f>SC4!$H5</f>
        <v>0</v>
      </c>
      <c r="AN5" s="62" t="str">
        <f>INPUT!AC5</f>
        <v>Community health</v>
      </c>
      <c r="AO5" s="66">
        <f>SC1!BL5*1000</f>
        <v>0</v>
      </c>
      <c r="AP5" s="66">
        <f>SC1!BM5*1000</f>
        <v>673750</v>
      </c>
      <c r="AQ5" s="66">
        <f>SC2!BM5*1000</f>
        <v>701250</v>
      </c>
      <c r="AR5" s="66">
        <f>SC3!BM5*1000</f>
        <v>701250</v>
      </c>
      <c r="AS5" s="66">
        <f>SC4!BM5*1000</f>
        <v>0</v>
      </c>
    </row>
    <row r="6" spans="2:45" ht="12" customHeight="1">
      <c r="B6" s="56"/>
      <c r="C6" s="62" t="str">
        <f>INPUT!P6</f>
        <v>Care Assistant</v>
      </c>
      <c r="D6" s="63" t="str">
        <f>INPUT!U6</f>
        <v>WTE</v>
      </c>
      <c r="E6" s="64">
        <f>'DL'!I6</f>
        <v>0</v>
      </c>
      <c r="F6" s="64">
        <f>SC1!F6</f>
        <v>643.6666666666666</v>
      </c>
      <c r="G6" s="64">
        <f>SC2!F6</f>
        <v>785.0382222222222</v>
      </c>
      <c r="H6" s="64">
        <f>SC3!F6</f>
        <v>721.7715555555556</v>
      </c>
      <c r="I6" s="64">
        <f>SC4!F6</f>
        <v>0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2" t="str">
        <f>INPUT!P6</f>
        <v>Care Assistant</v>
      </c>
      <c r="W6" s="66">
        <f>E6*INPUT!$R6*INPUT!V6</f>
        <v>0</v>
      </c>
      <c r="X6" s="66">
        <f>SC1!$H6</f>
        <v>13362520</v>
      </c>
      <c r="Y6" s="66">
        <f>SC2!$H6</f>
        <v>16297393.493333332</v>
      </c>
      <c r="Z6" s="66">
        <f>SC3!$H6</f>
        <v>14983977.493333334</v>
      </c>
      <c r="AA6" s="66">
        <f>SC4!$H6</f>
        <v>0</v>
      </c>
      <c r="AN6" s="62" t="str">
        <f>INPUT!AC6</f>
        <v>Acute health</v>
      </c>
      <c r="AO6" s="66">
        <f>SC1!BL6*1000</f>
        <v>0</v>
      </c>
      <c r="AP6" s="66">
        <f>SC1!BM6*1000</f>
        <v>4620000</v>
      </c>
      <c r="AQ6" s="66">
        <f>SC2!BM6*1000</f>
        <v>4158000</v>
      </c>
      <c r="AR6" s="66">
        <f>SC3!BM6*1000</f>
        <v>4158000</v>
      </c>
      <c r="AS6" s="66">
        <f>SC4!BM6*1000</f>
        <v>0</v>
      </c>
    </row>
    <row r="7" spans="2:45" ht="12" customHeight="1">
      <c r="B7" s="56"/>
      <c r="C7" s="62" t="str">
        <f>INPUT!P7</f>
        <v>OT</v>
      </c>
      <c r="D7" s="63" t="str">
        <f>INPUT!U7</f>
        <v>WTE</v>
      </c>
      <c r="E7" s="64">
        <f>'DL'!I7</f>
        <v>0</v>
      </c>
      <c r="F7" s="64">
        <f>SC1!F7</f>
        <v>4.4</v>
      </c>
      <c r="G7" s="64">
        <f>SC2!F7</f>
        <v>7.725786666666667</v>
      </c>
      <c r="H7" s="64">
        <f>SC3!F7</f>
        <v>7.725786666666667</v>
      </c>
      <c r="I7" s="64">
        <f>SC4!F7</f>
        <v>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2" t="str">
        <f>INPUT!P7</f>
        <v>OT</v>
      </c>
      <c r="W7" s="66">
        <f>E7*INPUT!$R7*INPUT!V7</f>
        <v>0</v>
      </c>
      <c r="X7" s="66">
        <f>SC1!$H7</f>
        <v>165000</v>
      </c>
      <c r="Y7" s="66">
        <f>SC2!$H7</f>
        <v>289717</v>
      </c>
      <c r="Z7" s="66">
        <f>SC3!$H7</f>
        <v>289717</v>
      </c>
      <c r="AA7" s="66">
        <f>SC4!$H7</f>
        <v>0</v>
      </c>
      <c r="AN7" s="62" t="str">
        <f>INPUT!AC7</f>
        <v>Telecare</v>
      </c>
      <c r="AO7" s="66">
        <f>SC1!BL7*1000</f>
        <v>0</v>
      </c>
      <c r="AP7" s="66">
        <f>SC1!BM7*1000</f>
        <v>0</v>
      </c>
      <c r="AQ7" s="66">
        <f>SC2!BM7*1000</f>
        <v>674614.2</v>
      </c>
      <c r="AR7" s="66">
        <f>SC3!BM7*1000</f>
        <v>1688614.2</v>
      </c>
      <c r="AS7" s="66">
        <f>SC4!BM7*1000</f>
        <v>0</v>
      </c>
    </row>
    <row r="8" spans="2:45" ht="12" customHeight="1">
      <c r="B8" s="56"/>
      <c r="C8" s="62" t="str">
        <f>INPUT!P8</f>
        <v>Geriatrician</v>
      </c>
      <c r="D8" s="63" t="str">
        <f>INPUT!U8</f>
        <v>WTE</v>
      </c>
      <c r="E8" s="64">
        <f>'DL'!I8</f>
        <v>0</v>
      </c>
      <c r="F8" s="64">
        <f>SC1!F8</f>
        <v>0</v>
      </c>
      <c r="G8" s="64">
        <f>SC2!F8</f>
        <v>0</v>
      </c>
      <c r="H8" s="64">
        <f>SC3!F8</f>
        <v>0</v>
      </c>
      <c r="I8" s="64">
        <f>SC4!F8</f>
        <v>0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2" t="str">
        <f>INPUT!P8</f>
        <v>Geriatrician</v>
      </c>
      <c r="W8" s="66">
        <f>E8*INPUT!$R8*INPUT!V8</f>
        <v>0</v>
      </c>
      <c r="X8" s="66">
        <f>SC1!$H8</f>
        <v>0</v>
      </c>
      <c r="Y8" s="66">
        <f>SC2!$H8</f>
        <v>0</v>
      </c>
      <c r="Z8" s="66">
        <f>SC3!$H8</f>
        <v>0</v>
      </c>
      <c r="AA8" s="66">
        <f>SC4!$H8</f>
        <v>0</v>
      </c>
      <c r="AN8" s="62" t="str">
        <f>INPUT!AC8</f>
        <v>Care Home</v>
      </c>
      <c r="AO8" s="66">
        <f>SC1!BL8*1000</f>
        <v>0</v>
      </c>
      <c r="AP8" s="66">
        <f>SC1!BM8*1000</f>
        <v>25926153.066666666</v>
      </c>
      <c r="AQ8" s="66">
        <f>SC2!BM8*1000</f>
        <v>18846537.146666665</v>
      </c>
      <c r="AR8" s="66">
        <f>SC3!BM8*1000</f>
        <v>18846537.146666665</v>
      </c>
      <c r="AS8" s="66">
        <f>SC4!BM8*1000</f>
        <v>0</v>
      </c>
    </row>
    <row r="9" spans="2:45" ht="12" customHeight="1">
      <c r="B9" s="56"/>
      <c r="C9" s="62" t="str">
        <f>INPUT!P9</f>
        <v>Rehab asst</v>
      </c>
      <c r="D9" s="63" t="str">
        <f>INPUT!U9</f>
        <v>WTE</v>
      </c>
      <c r="E9" s="64">
        <f>'DL'!I9</f>
        <v>0</v>
      </c>
      <c r="F9" s="64">
        <f>SC1!F9</f>
        <v>0</v>
      </c>
      <c r="G9" s="64">
        <f>SC2!F9</f>
        <v>0</v>
      </c>
      <c r="H9" s="64">
        <f>SC3!F9</f>
        <v>0</v>
      </c>
      <c r="I9" s="64">
        <f>SC4!F9</f>
        <v>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2" t="str">
        <f>INPUT!P9</f>
        <v>Rehab asst</v>
      </c>
      <c r="W9" s="66">
        <f>E9*INPUT!$R9*INPUT!V9</f>
        <v>0</v>
      </c>
      <c r="X9" s="66">
        <f>SC1!$H9</f>
        <v>0</v>
      </c>
      <c r="Y9" s="66">
        <f>SC2!$H9</f>
        <v>0</v>
      </c>
      <c r="Z9" s="66">
        <f>SC3!$H9</f>
        <v>0</v>
      </c>
      <c r="AA9" s="66">
        <f>SC4!$H9</f>
        <v>0</v>
      </c>
      <c r="AN9" s="62">
        <f>INPUT!AC9</f>
        <v>0</v>
      </c>
      <c r="AO9" s="66">
        <f>SC1!BL9*1000</f>
        <v>0</v>
      </c>
      <c r="AP9" s="66">
        <f>SC1!BM9*1000</f>
        <v>0</v>
      </c>
      <c r="AQ9" s="66">
        <f>SC2!BM9*1000</f>
        <v>0</v>
      </c>
      <c r="AR9" s="66">
        <f>SC3!BM9*1000</f>
        <v>0</v>
      </c>
      <c r="AS9" s="66">
        <f>SC4!BM9*1000</f>
        <v>0</v>
      </c>
    </row>
    <row r="10" spans="2:45" ht="12" customHeight="1">
      <c r="B10" s="56"/>
      <c r="C10" s="62" t="str">
        <f>INPUT!P10</f>
        <v>Care home EMH</v>
      </c>
      <c r="D10" s="63" t="str">
        <f>INPUT!U10</f>
        <v>Places</v>
      </c>
      <c r="E10" s="64">
        <f>'DL'!I10</f>
        <v>0</v>
      </c>
      <c r="F10" s="64">
        <f>SC1!F10</f>
        <v>218.33333333333334</v>
      </c>
      <c r="G10" s="64">
        <f>SC2!F10</f>
        <v>185.58333333333334</v>
      </c>
      <c r="H10" s="64">
        <f>SC3!F10</f>
        <v>185.58333333333334</v>
      </c>
      <c r="I10" s="64">
        <f>SC4!F10</f>
        <v>0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2" t="str">
        <f>INPUT!P10</f>
        <v>Care home EMH</v>
      </c>
      <c r="W10" s="66">
        <f>E10*INPUT!$R10*INPUT!V10</f>
        <v>0</v>
      </c>
      <c r="X10" s="66">
        <f>SC1!$H10</f>
        <v>4654866.666666667</v>
      </c>
      <c r="Y10" s="66">
        <f>SC2!$H10</f>
        <v>3956636.666666667</v>
      </c>
      <c r="Z10" s="66">
        <f>SC3!$H10</f>
        <v>3956636.666666667</v>
      </c>
      <c r="AA10" s="66">
        <f>SC4!$H10</f>
        <v>0</v>
      </c>
      <c r="AN10" s="62">
        <f>INPUT!AC10</f>
        <v>0</v>
      </c>
      <c r="AO10" s="66">
        <f>SC1!BL10*1000</f>
        <v>0</v>
      </c>
      <c r="AP10" s="66">
        <f>SC1!BM10*1000</f>
        <v>0</v>
      </c>
      <c r="AQ10" s="66">
        <f>SC2!BM10*1000</f>
        <v>0</v>
      </c>
      <c r="AR10" s="66">
        <f>SC3!BM10*1000</f>
        <v>0</v>
      </c>
      <c r="AS10" s="66">
        <f>SC4!BM10*1000</f>
        <v>0</v>
      </c>
    </row>
    <row r="11" spans="2:45" ht="12" customHeight="1">
      <c r="B11" s="56"/>
      <c r="C11" s="62" t="str">
        <f>INPUT!P11</f>
        <v>Care home (non-EMH)</v>
      </c>
      <c r="D11" s="63" t="str">
        <f>INPUT!U11</f>
        <v>Places</v>
      </c>
      <c r="E11" s="64">
        <f>'DL'!I11</f>
        <v>0</v>
      </c>
      <c r="F11" s="64">
        <f>SC1!F11</f>
        <v>1123.8</v>
      </c>
      <c r="G11" s="64">
        <f>SC2!F11</f>
        <v>786.66</v>
      </c>
      <c r="H11" s="64">
        <f>SC3!F11</f>
        <v>786.66</v>
      </c>
      <c r="I11" s="64">
        <f>SC4!F11</f>
        <v>0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2" t="str">
        <f>INPUT!P11</f>
        <v>Care home (non-EMH)</v>
      </c>
      <c r="W11" s="66">
        <f>E11*INPUT!$R11*INPUT!V11</f>
        <v>0</v>
      </c>
      <c r="X11" s="66">
        <f>SC1!$H11</f>
        <v>21271286.4</v>
      </c>
      <c r="Y11" s="66">
        <f>SC2!$H11</f>
        <v>14889900.479999999</v>
      </c>
      <c r="Z11" s="66">
        <f>SC3!$H11</f>
        <v>14889900.479999999</v>
      </c>
      <c r="AA11" s="66">
        <f>SC4!$H11</f>
        <v>0</v>
      </c>
      <c r="AN11" s="62">
        <f>INPUT!AC11</f>
        <v>0</v>
      </c>
      <c r="AO11" s="66">
        <f>SC1!BL11*1000</f>
        <v>0</v>
      </c>
      <c r="AP11" s="66">
        <f>SC1!BM11*1000</f>
        <v>0</v>
      </c>
      <c r="AQ11" s="66">
        <f>SC2!BM11*1000</f>
        <v>0</v>
      </c>
      <c r="AR11" s="66">
        <f>SC3!BM11*1000</f>
        <v>0</v>
      </c>
      <c r="AS11" s="66">
        <f>SC4!BM11*1000</f>
        <v>0</v>
      </c>
    </row>
    <row r="12" spans="2:45" ht="12" customHeight="1">
      <c r="B12" s="56"/>
      <c r="C12" s="62" t="str">
        <f>INPUT!P12</f>
        <v>Acute bed</v>
      </c>
      <c r="D12" s="63" t="str">
        <f>INPUT!U12</f>
        <v>Beds</v>
      </c>
      <c r="E12" s="64">
        <f>'DL'!I12</f>
        <v>0</v>
      </c>
      <c r="F12" s="64">
        <f>SC1!F12</f>
        <v>31.643835616438356</v>
      </c>
      <c r="G12" s="64">
        <f>SC2!F12</f>
        <v>28.47945205479452</v>
      </c>
      <c r="H12" s="64">
        <f>SC3!F12</f>
        <v>28.47945205479452</v>
      </c>
      <c r="I12" s="64">
        <f>SC4!F12</f>
        <v>0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2" t="str">
        <f>INPUT!P12</f>
        <v>Acute bed</v>
      </c>
      <c r="W12" s="66">
        <f>E12*INPUT!$R12*INPUT!V12</f>
        <v>0</v>
      </c>
      <c r="X12" s="66">
        <f>SC1!$H12</f>
        <v>4620000</v>
      </c>
      <c r="Y12" s="66">
        <f>SC2!$H12</f>
        <v>4158000</v>
      </c>
      <c r="Z12" s="66">
        <f>SC3!$H12</f>
        <v>4158000</v>
      </c>
      <c r="AA12" s="66">
        <f>SC4!$H12</f>
        <v>0</v>
      </c>
      <c r="AN12" s="62">
        <f>INPUT!AC12</f>
        <v>0</v>
      </c>
      <c r="AO12" s="66">
        <f>SC1!BL12*1000</f>
        <v>0</v>
      </c>
      <c r="AP12" s="66">
        <f>SC1!BM12*1000</f>
        <v>0</v>
      </c>
      <c r="AQ12" s="66">
        <f>SC2!BM12*1000</f>
        <v>0</v>
      </c>
      <c r="AR12" s="66">
        <f>SC3!BM12*1000</f>
        <v>0</v>
      </c>
      <c r="AS12" s="66">
        <f>SC4!BM12*1000</f>
        <v>0</v>
      </c>
    </row>
    <row r="13" spans="2:45" ht="12" customHeight="1">
      <c r="B13" s="56"/>
      <c r="C13" s="62" t="str">
        <f>INPUT!P13</f>
        <v>Comm hospital bed</v>
      </c>
      <c r="D13" s="63" t="str">
        <f>INPUT!U13</f>
        <v>Beds</v>
      </c>
      <c r="E13" s="64">
        <f>'DL'!I13</f>
        <v>0</v>
      </c>
      <c r="F13" s="64">
        <f>SC1!F13</f>
        <v>0</v>
      </c>
      <c r="G13" s="64">
        <f>SC2!F13</f>
        <v>0</v>
      </c>
      <c r="H13" s="64">
        <f>SC3!F13</f>
        <v>0</v>
      </c>
      <c r="I13" s="64">
        <f>SC4!F13</f>
        <v>0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2" t="str">
        <f>INPUT!P13</f>
        <v>Comm hospital bed</v>
      </c>
      <c r="W13" s="66">
        <f>E13*INPUT!$R13*INPUT!V13</f>
        <v>0</v>
      </c>
      <c r="X13" s="66">
        <f>SC1!$H13</f>
        <v>0</v>
      </c>
      <c r="Y13" s="66">
        <f>SC2!$H13</f>
        <v>0</v>
      </c>
      <c r="Z13" s="66">
        <f>SC3!$H13</f>
        <v>0</v>
      </c>
      <c r="AA13" s="66">
        <f>SC4!$H13</f>
        <v>0</v>
      </c>
      <c r="AN13" s="62">
        <f>INPUT!AC13</f>
        <v>0</v>
      </c>
      <c r="AO13" s="66">
        <f>SC1!BL13*1000</f>
        <v>0</v>
      </c>
      <c r="AP13" s="66">
        <f>SC1!BM13*1000</f>
        <v>0</v>
      </c>
      <c r="AQ13" s="66">
        <f>SC2!BM13*1000</f>
        <v>0</v>
      </c>
      <c r="AR13" s="66">
        <f>SC3!BM13*1000</f>
        <v>0</v>
      </c>
      <c r="AS13" s="66">
        <f>SC4!BM13*1000</f>
        <v>0</v>
      </c>
    </row>
    <row r="14" spans="2:45" ht="12" customHeight="1">
      <c r="B14" s="56"/>
      <c r="C14" s="62" t="str">
        <f>INPUT!P14</f>
        <v>Telecare</v>
      </c>
      <c r="D14" s="63" t="str">
        <f>INPUT!U14</f>
        <v>Packages</v>
      </c>
      <c r="E14" s="64">
        <f>'DL'!I14</f>
        <v>0</v>
      </c>
      <c r="F14" s="64">
        <f>SC1!F14</f>
        <v>0</v>
      </c>
      <c r="G14" s="64">
        <f>SC2!F14</f>
        <v>864.89</v>
      </c>
      <c r="H14" s="64">
        <f>SC3!F14</f>
        <v>2164.89</v>
      </c>
      <c r="I14" s="64">
        <f>SC4!F14</f>
        <v>0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2" t="str">
        <f>INPUT!P14</f>
        <v>Telecare</v>
      </c>
      <c r="W14" s="66">
        <f>E14*INPUT!$R14*INPUT!V14</f>
        <v>0</v>
      </c>
      <c r="X14" s="66">
        <f>SC1!$H14</f>
        <v>0</v>
      </c>
      <c r="Y14" s="66">
        <f>SC2!$H14</f>
        <v>674614.2</v>
      </c>
      <c r="Z14" s="66">
        <f>SC3!$H14</f>
        <v>1688614.2</v>
      </c>
      <c r="AA14" s="66">
        <f>SC4!$H14</f>
        <v>0</v>
      </c>
      <c r="AN14" s="62">
        <f>INPUT!AC14</f>
        <v>0</v>
      </c>
      <c r="AO14" s="66">
        <f>SC1!BL14*1000</f>
        <v>0</v>
      </c>
      <c r="AP14" s="66">
        <f>SC1!BM14*1000</f>
        <v>0</v>
      </c>
      <c r="AQ14" s="66">
        <f>SC2!BM14*1000</f>
        <v>0</v>
      </c>
      <c r="AR14" s="66">
        <f>SC3!BM14*1000</f>
        <v>0</v>
      </c>
      <c r="AS14" s="66">
        <f>SC4!BM14*1000</f>
        <v>0</v>
      </c>
    </row>
    <row r="15" spans="2:45" ht="12" customHeight="1">
      <c r="B15" s="56"/>
      <c r="C15" s="62" t="str">
        <f>INPUT!P15</f>
        <v>CPN</v>
      </c>
      <c r="D15" s="63" t="str">
        <f>INPUT!U15</f>
        <v>WTE</v>
      </c>
      <c r="E15" s="64">
        <f>'DL'!I15</f>
        <v>0</v>
      </c>
      <c r="F15" s="64">
        <f>SC1!F15</f>
        <v>0</v>
      </c>
      <c r="G15" s="64">
        <f>SC2!F15</f>
        <v>0</v>
      </c>
      <c r="H15" s="64">
        <f>SC3!F15</f>
        <v>0</v>
      </c>
      <c r="I15" s="64">
        <f>SC4!F15</f>
        <v>0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 t="str">
        <f>INPUT!P15</f>
        <v>CPN</v>
      </c>
      <c r="W15" s="66">
        <f>E15*INPUT!$R15*INPUT!V15</f>
        <v>0</v>
      </c>
      <c r="X15" s="66">
        <f>SC1!$H15</f>
        <v>0</v>
      </c>
      <c r="Y15" s="66">
        <f>SC2!$H15</f>
        <v>0</v>
      </c>
      <c r="Z15" s="66">
        <f>SC3!$H15</f>
        <v>0</v>
      </c>
      <c r="AA15" s="66">
        <f>SC4!$H15</f>
        <v>0</v>
      </c>
      <c r="AN15" s="88" t="s">
        <v>97</v>
      </c>
      <c r="AO15" s="72">
        <f>SUM(AO4:AO14)</f>
        <v>0</v>
      </c>
      <c r="AP15" s="72">
        <f>SUM(AP4:AP14)</f>
        <v>44747423.06666666</v>
      </c>
      <c r="AQ15" s="72">
        <f>SUM(AQ4:AQ14)</f>
        <v>42472307.84</v>
      </c>
      <c r="AR15" s="72">
        <f>SUM(AR4:AR14)</f>
        <v>42172891.84</v>
      </c>
      <c r="AS15" s="72">
        <f>SUM(AS4:AS14)</f>
        <v>0</v>
      </c>
    </row>
    <row r="16" spans="2:45" ht="12" customHeight="1">
      <c r="B16" s="56"/>
      <c r="C16" s="62" t="str">
        <f>INPUT!P16</f>
        <v>Night sitter</v>
      </c>
      <c r="D16" s="63" t="str">
        <f>INPUT!U16</f>
        <v>WTE</v>
      </c>
      <c r="E16" s="64">
        <f>'DL'!I16</f>
        <v>0</v>
      </c>
      <c r="F16" s="64">
        <f>SC1!F16</f>
        <v>0</v>
      </c>
      <c r="G16" s="64">
        <f>SC2!F16</f>
        <v>1.965</v>
      </c>
      <c r="H16" s="64">
        <f>SC3!F16</f>
        <v>1.965</v>
      </c>
      <c r="I16" s="64">
        <f>SC4!F16</f>
        <v>0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2" t="str">
        <f>INPUT!P16</f>
        <v>Night sitter</v>
      </c>
      <c r="W16" s="66">
        <f>E16*INPUT!$R16*INPUT!V16</f>
        <v>0</v>
      </c>
      <c r="X16" s="66">
        <f>SC1!$H16</f>
        <v>0</v>
      </c>
      <c r="Y16" s="66">
        <f>SC2!$H16</f>
        <v>19650</v>
      </c>
      <c r="Z16" s="66">
        <f>SC3!$H16</f>
        <v>19650</v>
      </c>
      <c r="AA16" s="66">
        <f>SC4!$H16</f>
        <v>0</v>
      </c>
      <c r="AN16" s="65"/>
      <c r="AO16" s="65"/>
      <c r="AP16" s="65"/>
      <c r="AQ16" s="65"/>
      <c r="AR16" s="65"/>
      <c r="AS16" s="65"/>
    </row>
    <row r="17" spans="2:45" ht="12" customHeight="1">
      <c r="B17" s="56"/>
      <c r="C17" s="62" t="str">
        <f>INPUT!P17</f>
        <v>Extra care housing</v>
      </c>
      <c r="D17" s="63" t="str">
        <f>INPUT!U17</f>
        <v>Places</v>
      </c>
      <c r="E17" s="64">
        <f>'DL'!I17</f>
        <v>0</v>
      </c>
      <c r="F17" s="64">
        <f>SC1!F17</f>
        <v>0</v>
      </c>
      <c r="G17" s="64">
        <f>SC2!F17</f>
        <v>190.40333333333334</v>
      </c>
      <c r="H17" s="64">
        <f>SC3!F17</f>
        <v>190.40333333333334</v>
      </c>
      <c r="I17" s="64">
        <f>SC4!F17</f>
        <v>0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2" t="str">
        <f>INPUT!P17</f>
        <v>Extra care housing</v>
      </c>
      <c r="W17" s="66">
        <f>E17*INPUT!$R17*INPUT!V17</f>
        <v>0</v>
      </c>
      <c r="X17" s="66">
        <f>SC1!$H17</f>
        <v>0</v>
      </c>
      <c r="Y17" s="66">
        <f>SC2!$H17</f>
        <v>1485146</v>
      </c>
      <c r="Z17" s="66">
        <f>SC3!$H17</f>
        <v>1485146</v>
      </c>
      <c r="AA17" s="66">
        <f>SC4!$H17</f>
        <v>0</v>
      </c>
      <c r="AN17" s="65"/>
      <c r="AO17" s="65"/>
      <c r="AP17" s="65"/>
      <c r="AQ17" s="65"/>
      <c r="AR17" s="65"/>
      <c r="AS17" s="65"/>
    </row>
    <row r="18" spans="2:45" ht="12" customHeight="1">
      <c r="B18" s="56"/>
      <c r="C18" s="62" t="str">
        <f>INPUT!P18</f>
        <v>Day care</v>
      </c>
      <c r="D18" s="63" t="str">
        <f>INPUT!U18</f>
        <v>Places</v>
      </c>
      <c r="E18" s="64">
        <f>'DL'!I18</f>
        <v>0</v>
      </c>
      <c r="F18" s="64">
        <f>SC1!F18</f>
        <v>0</v>
      </c>
      <c r="G18" s="64">
        <f>SC2!F18</f>
        <v>0</v>
      </c>
      <c r="H18" s="64">
        <f>SC3!F18</f>
        <v>0</v>
      </c>
      <c r="I18" s="64">
        <f>SC4!F18</f>
        <v>0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2" t="str">
        <f>INPUT!P18</f>
        <v>Day care</v>
      </c>
      <c r="W18" s="66">
        <f>E18*INPUT!$R18*INPUT!V18</f>
        <v>0</v>
      </c>
      <c r="X18" s="66">
        <f>SC1!$H18</f>
        <v>0</v>
      </c>
      <c r="Y18" s="66">
        <f>SC2!$H18</f>
        <v>0</v>
      </c>
      <c r="Z18" s="66">
        <f>SC3!$H18</f>
        <v>0</v>
      </c>
      <c r="AA18" s="66">
        <f>SC4!$H18</f>
        <v>0</v>
      </c>
      <c r="AN18" s="65"/>
      <c r="AO18" s="65"/>
      <c r="AP18" s="65"/>
      <c r="AQ18" s="65"/>
      <c r="AR18" s="65"/>
      <c r="AS18" s="65"/>
    </row>
    <row r="19" spans="2:45" ht="12" customHeight="1" hidden="1">
      <c r="B19" s="56"/>
      <c r="C19" s="62">
        <f>INPUT!P19</f>
        <v>0</v>
      </c>
      <c r="D19" s="63">
        <f>INPUT!U19</f>
        <v>0</v>
      </c>
      <c r="E19" s="64">
        <f>'DL'!I19</f>
        <v>0</v>
      </c>
      <c r="F19" s="64">
        <f>SC1!F19</f>
        <v>0</v>
      </c>
      <c r="G19" s="64">
        <f>SC2!F19</f>
        <v>0</v>
      </c>
      <c r="H19" s="64">
        <f>SC3!F19</f>
        <v>0</v>
      </c>
      <c r="I19" s="64">
        <f>SC4!F19</f>
        <v>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2">
        <f>INPUT!P19</f>
        <v>0</v>
      </c>
      <c r="W19" s="66">
        <f>E19*INPUT!$R19*INPUT!V19</f>
        <v>0</v>
      </c>
      <c r="X19" s="66">
        <f>SC1!$H19</f>
        <v>0</v>
      </c>
      <c r="Y19" s="66">
        <f>SC2!$H19</f>
        <v>0</v>
      </c>
      <c r="Z19" s="66">
        <f>SC3!$H19</f>
        <v>0</v>
      </c>
      <c r="AA19" s="66">
        <f>SC4!$H19</f>
        <v>0</v>
      </c>
      <c r="AN19" s="65"/>
      <c r="AO19" s="65"/>
      <c r="AP19" s="65"/>
      <c r="AQ19" s="65"/>
      <c r="AR19" s="65"/>
      <c r="AS19" s="65"/>
    </row>
    <row r="20" spans="2:45" ht="12" customHeight="1" hidden="1">
      <c r="B20" s="56"/>
      <c r="C20" s="62">
        <f>INPUT!P20</f>
        <v>0</v>
      </c>
      <c r="D20" s="63">
        <f>INPUT!U20</f>
        <v>0</v>
      </c>
      <c r="E20" s="64">
        <f>'DL'!I20</f>
        <v>0</v>
      </c>
      <c r="F20" s="64">
        <f>SC1!F20</f>
        <v>0</v>
      </c>
      <c r="G20" s="64">
        <f>SC2!F20</f>
        <v>0</v>
      </c>
      <c r="H20" s="64">
        <f>SC3!F20</f>
        <v>0</v>
      </c>
      <c r="I20" s="64">
        <f>SC4!F20</f>
        <v>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2">
        <f>INPUT!P20</f>
        <v>0</v>
      </c>
      <c r="W20" s="66">
        <f>E20*INPUT!$R20*INPUT!V20</f>
        <v>0</v>
      </c>
      <c r="X20" s="66">
        <f>SC1!$H20</f>
        <v>0</v>
      </c>
      <c r="Y20" s="66">
        <f>SC2!$H20</f>
        <v>0</v>
      </c>
      <c r="Z20" s="66">
        <f>SC3!$H20</f>
        <v>0</v>
      </c>
      <c r="AA20" s="66">
        <f>SC4!$H20</f>
        <v>0</v>
      </c>
      <c r="AN20" s="65"/>
      <c r="AO20" s="65"/>
      <c r="AP20" s="65"/>
      <c r="AQ20" s="65"/>
      <c r="AR20" s="65"/>
      <c r="AS20" s="65"/>
    </row>
    <row r="21" spans="2:45" ht="12" customHeight="1" hidden="1">
      <c r="B21" s="56"/>
      <c r="C21" s="62">
        <f>INPUT!P21</f>
        <v>0</v>
      </c>
      <c r="D21" s="63">
        <f>INPUT!U21</f>
        <v>0</v>
      </c>
      <c r="E21" s="64">
        <f>'DL'!I21</f>
        <v>0</v>
      </c>
      <c r="F21" s="64">
        <f>SC1!F21</f>
        <v>0</v>
      </c>
      <c r="G21" s="64">
        <f>SC2!F21</f>
        <v>0</v>
      </c>
      <c r="H21" s="64">
        <f>SC3!F21</f>
        <v>0</v>
      </c>
      <c r="I21" s="64">
        <f>SC4!F21</f>
        <v>0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2">
        <f>INPUT!P21</f>
        <v>0</v>
      </c>
      <c r="W21" s="66">
        <f>E21*INPUT!$R21*INPUT!V21</f>
        <v>0</v>
      </c>
      <c r="X21" s="66">
        <f>SC1!$H21</f>
        <v>0</v>
      </c>
      <c r="Y21" s="66">
        <f>SC2!$H21</f>
        <v>0</v>
      </c>
      <c r="Z21" s="66">
        <f>SC3!$H21</f>
        <v>0</v>
      </c>
      <c r="AA21" s="66">
        <f>SC4!$H21</f>
        <v>0</v>
      </c>
      <c r="AN21" s="65"/>
      <c r="AO21" s="65"/>
      <c r="AP21" s="65"/>
      <c r="AQ21" s="65"/>
      <c r="AR21" s="65"/>
      <c r="AS21" s="65"/>
    </row>
    <row r="22" spans="2:45" ht="12" customHeight="1" hidden="1">
      <c r="B22" s="56"/>
      <c r="C22" s="62">
        <f>INPUT!P22</f>
        <v>0</v>
      </c>
      <c r="D22" s="63">
        <f>INPUT!U22</f>
        <v>0</v>
      </c>
      <c r="E22" s="64">
        <f>'DL'!I22</f>
        <v>0</v>
      </c>
      <c r="F22" s="64">
        <f>SC1!F22</f>
        <v>0</v>
      </c>
      <c r="G22" s="64">
        <f>SC2!F22</f>
        <v>0</v>
      </c>
      <c r="H22" s="64">
        <f>SC3!F22</f>
        <v>0</v>
      </c>
      <c r="I22" s="64">
        <f>SC4!F22</f>
        <v>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2">
        <f>INPUT!P22</f>
        <v>0</v>
      </c>
      <c r="W22" s="66">
        <f>E22*INPUT!$R22*INPUT!V22</f>
        <v>0</v>
      </c>
      <c r="X22" s="66">
        <f>SC1!$H22</f>
        <v>0</v>
      </c>
      <c r="Y22" s="66">
        <f>SC2!$H22</f>
        <v>0</v>
      </c>
      <c r="Z22" s="66">
        <f>SC3!$H22</f>
        <v>0</v>
      </c>
      <c r="AA22" s="66">
        <f>SC4!$H22</f>
        <v>0</v>
      </c>
      <c r="AN22" s="65"/>
      <c r="AO22" s="65"/>
      <c r="AP22" s="65"/>
      <c r="AQ22" s="65"/>
      <c r="AR22" s="65"/>
      <c r="AS22" s="65"/>
    </row>
    <row r="23" spans="2:45" ht="12" customHeight="1" hidden="1">
      <c r="B23" s="56"/>
      <c r="C23" s="67">
        <f>INPUT!P23</f>
        <v>0</v>
      </c>
      <c r="D23" s="68">
        <f>INPUT!U23</f>
        <v>0</v>
      </c>
      <c r="E23" s="64">
        <f>'DL'!I23</f>
        <v>0</v>
      </c>
      <c r="F23" s="69">
        <f>SC1!F23</f>
        <v>0</v>
      </c>
      <c r="G23" s="69">
        <f>SC2!F23</f>
        <v>0</v>
      </c>
      <c r="H23" s="69">
        <f>SC3!F23</f>
        <v>0</v>
      </c>
      <c r="I23" s="69">
        <f>SC4!F23</f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7">
        <f>INPUT!P23</f>
        <v>0</v>
      </c>
      <c r="W23" s="66">
        <f>E23*INPUT!$R23*INPUT!V23</f>
        <v>0</v>
      </c>
      <c r="X23" s="66">
        <f>SC1!$H23</f>
        <v>0</v>
      </c>
      <c r="Y23" s="66">
        <f>SC2!$H23</f>
        <v>0</v>
      </c>
      <c r="Z23" s="66">
        <f>SC3!$H23</f>
        <v>0</v>
      </c>
      <c r="AA23" s="66">
        <f>SC4!$H23</f>
        <v>0</v>
      </c>
      <c r="AN23" s="65"/>
      <c r="AO23" s="65"/>
      <c r="AP23" s="65"/>
      <c r="AQ23" s="65"/>
      <c r="AR23" s="65"/>
      <c r="AS23" s="65"/>
    </row>
    <row r="24" spans="3:45" ht="14.25" customHeight="1">
      <c r="C24" s="70"/>
      <c r="D24" s="71"/>
      <c r="E24" s="70"/>
      <c r="F24" s="70"/>
      <c r="G24" s="70"/>
      <c r="H24" s="70"/>
      <c r="I24" s="70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70"/>
      <c r="W24" s="72">
        <f>SUM(W4:W23)</f>
        <v>0</v>
      </c>
      <c r="X24" s="72">
        <f>SUM(X4:X23)</f>
        <v>44747423.06666666</v>
      </c>
      <c r="Y24" s="72">
        <f>SUM(Y4:Y23)</f>
        <v>42472307.84</v>
      </c>
      <c r="Z24" s="72">
        <f>SUM(Z4:Z23)</f>
        <v>42172891.84</v>
      </c>
      <c r="AA24" s="72">
        <f>SUM(AA4:AA23)</f>
        <v>0</v>
      </c>
      <c r="AC24" s="73">
        <f>W24/1000</f>
        <v>0</v>
      </c>
      <c r="AD24" s="73">
        <f>X24/1000</f>
        <v>44747.42306666666</v>
      </c>
      <c r="AE24" s="73">
        <f>Y24/1000</f>
        <v>42472.30784</v>
      </c>
      <c r="AF24" s="73">
        <f>Z24/1000</f>
        <v>42172.891840000004</v>
      </c>
      <c r="AG24" s="73">
        <f>AA24/1000</f>
        <v>0</v>
      </c>
      <c r="AK24" s="73">
        <f>W24/1000</f>
        <v>0</v>
      </c>
      <c r="AL24" s="73">
        <f>X24/1000</f>
        <v>44747.42306666666</v>
      </c>
      <c r="AM24" s="73">
        <f>Y24/1000</f>
        <v>42472.30784</v>
      </c>
      <c r="AN24" s="65"/>
      <c r="AO24" s="65"/>
      <c r="AP24" s="65"/>
      <c r="AQ24" s="65"/>
      <c r="AR24" s="65"/>
      <c r="AS24" s="65"/>
    </row>
    <row r="25" spans="3:45" ht="14.25" customHeight="1">
      <c r="C25" s="65"/>
      <c r="D25" s="74"/>
      <c r="E25" s="65"/>
      <c r="F25" s="75"/>
      <c r="G25" s="75"/>
      <c r="H25" s="75"/>
      <c r="I25" s="7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277" t="s">
        <v>99</v>
      </c>
      <c r="X25" s="278">
        <f>SC1!$H$25</f>
        <v>0.7777338400045096</v>
      </c>
      <c r="Y25" s="278">
        <f>SC2!$H$25</f>
        <v>0.8276737769742116</v>
      </c>
      <c r="Z25" s="278">
        <f>SC3!$H$25</f>
        <v>0.8624145573055852</v>
      </c>
      <c r="AA25" s="278">
        <f>SC4!$H$25</f>
        <v>0</v>
      </c>
      <c r="AN25" s="65"/>
      <c r="AO25" s="65"/>
      <c r="AP25" s="65"/>
      <c r="AQ25" s="65"/>
      <c r="AR25" s="65"/>
      <c r="AS25" s="65"/>
    </row>
    <row r="26" spans="3:45" ht="12" customHeight="1">
      <c r="C26" s="65"/>
      <c r="D26" s="74"/>
      <c r="E26" s="65"/>
      <c r="F26" s="75"/>
      <c r="G26" s="75"/>
      <c r="H26" s="75"/>
      <c r="I26" s="7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N26" s="65"/>
      <c r="AO26" s="65"/>
      <c r="AP26" s="65"/>
      <c r="AQ26" s="65"/>
      <c r="AR26" s="65"/>
      <c r="AS26" s="65"/>
    </row>
    <row r="27" spans="3:45" ht="12" customHeight="1">
      <c r="C27" s="65"/>
      <c r="D27" s="74"/>
      <c r="E27" s="65"/>
      <c r="F27" s="75"/>
      <c r="G27" s="75"/>
      <c r="H27" s="75"/>
      <c r="I27" s="7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N27" s="65"/>
      <c r="AO27" s="65"/>
      <c r="AP27" s="65"/>
      <c r="AQ27" s="65"/>
      <c r="AR27" s="65"/>
      <c r="AS27" s="65"/>
    </row>
    <row r="28" spans="3:45" ht="12" customHeight="1">
      <c r="C28" s="65"/>
      <c r="D28" s="74"/>
      <c r="E28" s="65"/>
      <c r="F28" s="75"/>
      <c r="G28" s="75"/>
      <c r="H28" s="75"/>
      <c r="I28" s="7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N28" s="65"/>
      <c r="AO28" s="65"/>
      <c r="AP28" s="65"/>
      <c r="AQ28" s="65"/>
      <c r="AR28" s="65"/>
      <c r="AS28" s="65"/>
    </row>
    <row r="29" spans="3:45" ht="12" customHeight="1">
      <c r="C29" s="65"/>
      <c r="D29" s="74"/>
      <c r="E29" s="65"/>
      <c r="F29" s="75"/>
      <c r="G29" s="75"/>
      <c r="H29" s="75"/>
      <c r="I29" s="7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N29" s="65"/>
      <c r="AO29" s="65"/>
      <c r="AP29" s="65"/>
      <c r="AQ29" s="65"/>
      <c r="AR29" s="65"/>
      <c r="AS29" s="65"/>
    </row>
    <row r="30" spans="3:45" ht="12" customHeight="1">
      <c r="C30" s="65"/>
      <c r="D30" s="74"/>
      <c r="E30" s="65"/>
      <c r="F30" s="75"/>
      <c r="G30" s="75"/>
      <c r="H30" s="75"/>
      <c r="I30" s="7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N30" s="65"/>
      <c r="AO30" s="65"/>
      <c r="AP30" s="65"/>
      <c r="AQ30" s="65"/>
      <c r="AR30" s="65"/>
      <c r="AS30" s="65"/>
    </row>
    <row r="31" spans="3:45" ht="12" customHeight="1">
      <c r="C31" s="65"/>
      <c r="D31" s="74"/>
      <c r="E31" s="65"/>
      <c r="F31" s="75"/>
      <c r="G31" s="75"/>
      <c r="H31" s="75"/>
      <c r="I31" s="7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N31" s="65"/>
      <c r="AO31" s="65"/>
      <c r="AP31" s="65"/>
      <c r="AQ31" s="65"/>
      <c r="AR31" s="65"/>
      <c r="AS31" s="65"/>
    </row>
    <row r="32" spans="3:45" ht="12" customHeight="1">
      <c r="C32" s="65"/>
      <c r="D32" s="74"/>
      <c r="E32" s="65"/>
      <c r="F32" s="75"/>
      <c r="G32" s="75"/>
      <c r="H32" s="75"/>
      <c r="I32" s="7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N32" s="65"/>
      <c r="AO32" s="65"/>
      <c r="AP32" s="65"/>
      <c r="AQ32" s="65"/>
      <c r="AR32" s="65"/>
      <c r="AS32" s="65"/>
    </row>
    <row r="33" spans="3:45" ht="12" customHeight="1">
      <c r="C33" s="65"/>
      <c r="D33" s="74"/>
      <c r="E33" s="65"/>
      <c r="F33" s="75"/>
      <c r="G33" s="75"/>
      <c r="H33" s="75"/>
      <c r="I33" s="7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N33" s="65"/>
      <c r="AO33" s="65"/>
      <c r="AP33" s="65"/>
      <c r="AQ33" s="65"/>
      <c r="AR33" s="65"/>
      <c r="AS33" s="65"/>
    </row>
    <row r="34" spans="3:45" ht="12" customHeight="1">
      <c r="C34" s="65"/>
      <c r="D34" s="74"/>
      <c r="E34" s="65"/>
      <c r="F34" s="75"/>
      <c r="G34" s="75"/>
      <c r="H34" s="75"/>
      <c r="I34" s="7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N34" s="65"/>
      <c r="AO34" s="65"/>
      <c r="AP34" s="65"/>
      <c r="AQ34" s="65"/>
      <c r="AR34" s="65"/>
      <c r="AS34" s="65"/>
    </row>
    <row r="35" spans="3:45" ht="12" customHeight="1">
      <c r="C35" s="65"/>
      <c r="D35" s="7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N35" s="65"/>
      <c r="AO35" s="65"/>
      <c r="AP35" s="65"/>
      <c r="AQ35" s="65"/>
      <c r="AR35" s="65"/>
      <c r="AS35" s="65"/>
    </row>
    <row r="36" spans="3:45" ht="12" customHeight="1">
      <c r="C36" s="65"/>
      <c r="D36" s="7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N36" s="65"/>
      <c r="AO36" s="65"/>
      <c r="AP36" s="65"/>
      <c r="AQ36" s="65"/>
      <c r="AR36" s="65"/>
      <c r="AS36" s="65"/>
    </row>
    <row r="37" spans="3:45" ht="12" customHeight="1">
      <c r="C37" s="65"/>
      <c r="D37" s="7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N37" s="65"/>
      <c r="AO37" s="65"/>
      <c r="AP37" s="65"/>
      <c r="AQ37" s="65"/>
      <c r="AR37" s="65"/>
      <c r="AS37" s="65"/>
    </row>
    <row r="38" spans="3:45" ht="12" customHeight="1">
      <c r="C38" s="65"/>
      <c r="D38" s="7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N38" s="65"/>
      <c r="AO38" s="65"/>
      <c r="AP38" s="65"/>
      <c r="AQ38" s="65"/>
      <c r="AR38" s="65"/>
      <c r="AS38" s="65"/>
    </row>
    <row r="39" spans="3:45" ht="12" customHeight="1">
      <c r="C39" s="65"/>
      <c r="D39" s="7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N39" s="65"/>
      <c r="AO39" s="65"/>
      <c r="AP39" s="65"/>
      <c r="AQ39" s="65"/>
      <c r="AR39" s="65"/>
      <c r="AS39" s="65"/>
    </row>
    <row r="40" spans="3:45" ht="12" customHeight="1">
      <c r="C40" s="65"/>
      <c r="D40" s="7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N40" s="65"/>
      <c r="AO40" s="65"/>
      <c r="AP40" s="65"/>
      <c r="AQ40" s="65"/>
      <c r="AR40" s="65"/>
      <c r="AS40" s="65"/>
    </row>
    <row r="41" spans="3:45" ht="12" customHeight="1">
      <c r="C41" s="65"/>
      <c r="D41" s="7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N41" s="65"/>
      <c r="AO41" s="65"/>
      <c r="AP41" s="65"/>
      <c r="AQ41" s="65"/>
      <c r="AR41" s="65"/>
      <c r="AS41" s="65"/>
    </row>
    <row r="42" spans="3:45" ht="12" customHeight="1">
      <c r="C42" s="65"/>
      <c r="D42" s="7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N42" s="65"/>
      <c r="AO42" s="65"/>
      <c r="AP42" s="65"/>
      <c r="AQ42" s="65"/>
      <c r="AR42" s="65"/>
      <c r="AS42" s="65"/>
    </row>
    <row r="43" spans="3:45" ht="12" customHeight="1">
      <c r="C43" s="65"/>
      <c r="D43" s="7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N43" s="65"/>
      <c r="AO43" s="65"/>
      <c r="AP43" s="65"/>
      <c r="AQ43" s="65"/>
      <c r="AR43" s="65"/>
      <c r="AS43" s="65"/>
    </row>
    <row r="44" spans="3:45" ht="12" customHeight="1">
      <c r="C44" s="65"/>
      <c r="D44" s="7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N44" s="65"/>
      <c r="AO44" s="65"/>
      <c r="AP44" s="65"/>
      <c r="AQ44" s="65"/>
      <c r="AR44" s="65"/>
      <c r="AS44" s="65"/>
    </row>
    <row r="45" spans="3:45" ht="12" customHeight="1">
      <c r="C45" s="65"/>
      <c r="D45" s="7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N45" s="65"/>
      <c r="AO45" s="65"/>
      <c r="AP45" s="65"/>
      <c r="AQ45" s="65"/>
      <c r="AR45" s="65"/>
      <c r="AS45" s="65"/>
    </row>
    <row r="46" spans="3:45" ht="12" customHeight="1">
      <c r="C46" s="65"/>
      <c r="D46" s="7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N46" s="65"/>
      <c r="AO46" s="65"/>
      <c r="AP46" s="65"/>
      <c r="AQ46" s="65"/>
      <c r="AR46" s="65"/>
      <c r="AS46" s="65"/>
    </row>
    <row r="47" spans="3:45" ht="12" customHeight="1">
      <c r="C47" s="65"/>
      <c r="D47" s="7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N47" s="65"/>
      <c r="AO47" s="65"/>
      <c r="AP47" s="65"/>
      <c r="AQ47" s="65"/>
      <c r="AR47" s="65"/>
      <c r="AS47" s="65"/>
    </row>
    <row r="48" spans="3:45" ht="12" customHeight="1">
      <c r="C48" s="65"/>
      <c r="D48" s="7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N48" s="65"/>
      <c r="AO48" s="65"/>
      <c r="AP48" s="65"/>
      <c r="AQ48" s="65"/>
      <c r="AR48" s="65"/>
      <c r="AS48" s="65"/>
    </row>
    <row r="49" spans="3:45" ht="12" customHeight="1">
      <c r="C49" s="65"/>
      <c r="D49" s="7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N49" s="65"/>
      <c r="AO49" s="65"/>
      <c r="AP49" s="65"/>
      <c r="AQ49" s="65"/>
      <c r="AR49" s="65"/>
      <c r="AS49" s="65"/>
    </row>
    <row r="50" spans="3:45" ht="12" customHeight="1">
      <c r="C50" s="65"/>
      <c r="D50" s="7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N50" s="65"/>
      <c r="AO50" s="65"/>
      <c r="AP50" s="65"/>
      <c r="AQ50" s="65"/>
      <c r="AR50" s="65"/>
      <c r="AS50" s="65"/>
    </row>
    <row r="51" spans="3:45" ht="12" customHeight="1">
      <c r="C51" s="65"/>
      <c r="D51" s="7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N51" s="65"/>
      <c r="AO51" s="65"/>
      <c r="AP51" s="65"/>
      <c r="AQ51" s="65"/>
      <c r="AR51" s="65"/>
      <c r="AS51" s="65"/>
    </row>
    <row r="52" spans="3:45" ht="12" customHeight="1">
      <c r="C52" s="65"/>
      <c r="D52" s="7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N52" s="65"/>
      <c r="AO52" s="65"/>
      <c r="AP52" s="65"/>
      <c r="AQ52" s="65"/>
      <c r="AR52" s="65"/>
      <c r="AS52" s="65"/>
    </row>
    <row r="53" spans="3:45" ht="12" customHeight="1">
      <c r="C53" s="65"/>
      <c r="D53" s="7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N53" s="65"/>
      <c r="AO53" s="65"/>
      <c r="AP53" s="65"/>
      <c r="AQ53" s="65"/>
      <c r="AR53" s="65"/>
      <c r="AS53" s="65"/>
    </row>
    <row r="54" spans="3:45" ht="12" customHeight="1">
      <c r="C54" s="65"/>
      <c r="D54" s="7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N54" s="65"/>
      <c r="AO54" s="65"/>
      <c r="AP54" s="65"/>
      <c r="AQ54" s="65"/>
      <c r="AR54" s="65"/>
      <c r="AS54" s="65"/>
    </row>
    <row r="55" spans="3:45" ht="12" customHeight="1">
      <c r="C55" s="65"/>
      <c r="D55" s="7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N55" s="65"/>
      <c r="AO55" s="65"/>
      <c r="AP55" s="65"/>
      <c r="AQ55" s="65"/>
      <c r="AR55" s="65"/>
      <c r="AS55" s="65"/>
    </row>
    <row r="56" spans="3:45" ht="12" customHeight="1">
      <c r="C56" s="65"/>
      <c r="D56" s="7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N56" s="65"/>
      <c r="AO56" s="65"/>
      <c r="AP56" s="65"/>
      <c r="AQ56" s="65"/>
      <c r="AR56" s="65"/>
      <c r="AS56" s="65"/>
    </row>
    <row r="57" spans="3:45" ht="12" customHeight="1">
      <c r="C57" s="65"/>
      <c r="D57" s="7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N57" s="65"/>
      <c r="AO57" s="65"/>
      <c r="AP57" s="65"/>
      <c r="AQ57" s="65"/>
      <c r="AR57" s="65"/>
      <c r="AS57" s="65"/>
    </row>
    <row r="58" spans="3:45" ht="12" customHeight="1">
      <c r="C58" s="65"/>
      <c r="D58" s="7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N58" s="65"/>
      <c r="AO58" s="65"/>
      <c r="AP58" s="65"/>
      <c r="AQ58" s="65"/>
      <c r="AR58" s="65"/>
      <c r="AS58" s="65"/>
    </row>
    <row r="59" spans="3:45" ht="12" customHeight="1">
      <c r="C59" s="65"/>
      <c r="D59" s="7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N59" s="65"/>
      <c r="AO59" s="65"/>
      <c r="AP59" s="65"/>
      <c r="AQ59" s="65"/>
      <c r="AR59" s="65"/>
      <c r="AS59" s="65"/>
    </row>
    <row r="60" spans="3:45" ht="12" customHeight="1">
      <c r="C60" s="65"/>
      <c r="D60" s="7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N60" s="65"/>
      <c r="AO60" s="65"/>
      <c r="AP60" s="65"/>
      <c r="AQ60" s="65"/>
      <c r="AR60" s="65"/>
      <c r="AS60" s="65"/>
    </row>
    <row r="61" spans="3:45" ht="12" customHeight="1">
      <c r="C61" s="65"/>
      <c r="D61" s="7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N61" s="65"/>
      <c r="AO61" s="65"/>
      <c r="AP61" s="65"/>
      <c r="AQ61" s="65"/>
      <c r="AR61" s="65"/>
      <c r="AS61" s="65"/>
    </row>
    <row r="62" spans="3:45" ht="12" customHeight="1">
      <c r="C62" s="65"/>
      <c r="D62" s="7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N62" s="65"/>
      <c r="AO62" s="65"/>
      <c r="AP62" s="65"/>
      <c r="AQ62" s="65"/>
      <c r="AR62" s="65"/>
      <c r="AS62" s="65"/>
    </row>
    <row r="63" spans="3:45" ht="12" customHeight="1">
      <c r="C63" s="65"/>
      <c r="D63" s="7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N63" s="65"/>
      <c r="AO63" s="65"/>
      <c r="AP63" s="65"/>
      <c r="AQ63" s="65"/>
      <c r="AR63" s="65"/>
      <c r="AS63" s="65"/>
    </row>
    <row r="64" spans="3:45" ht="12" customHeight="1">
      <c r="C64" s="65"/>
      <c r="D64" s="7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N64" s="65"/>
      <c r="AO64" s="65"/>
      <c r="AP64" s="65"/>
      <c r="AQ64" s="65"/>
      <c r="AR64" s="65"/>
      <c r="AS64" s="65"/>
    </row>
    <row r="65" spans="3:45" ht="12" customHeight="1">
      <c r="C65" s="65"/>
      <c r="D65" s="7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N65" s="65"/>
      <c r="AO65" s="65"/>
      <c r="AP65" s="65"/>
      <c r="AQ65" s="65"/>
      <c r="AR65" s="65"/>
      <c r="AS65" s="65"/>
    </row>
    <row r="66" spans="3:45" ht="12" customHeight="1">
      <c r="C66" s="65"/>
      <c r="D66" s="7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N66" s="65"/>
      <c r="AO66" s="65"/>
      <c r="AP66" s="65"/>
      <c r="AQ66" s="65"/>
      <c r="AR66" s="65"/>
      <c r="AS66" s="65"/>
    </row>
    <row r="67" spans="3:45" ht="12" customHeight="1">
      <c r="C67" s="65"/>
      <c r="D67" s="7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N67" s="65"/>
      <c r="AO67" s="65"/>
      <c r="AP67" s="65"/>
      <c r="AQ67" s="65"/>
      <c r="AR67" s="65"/>
      <c r="AS67" s="65"/>
    </row>
    <row r="68" spans="3:45" ht="12" customHeight="1">
      <c r="C68" s="65"/>
      <c r="D68" s="7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N68" s="65"/>
      <c r="AO68" s="65"/>
      <c r="AP68" s="65"/>
      <c r="AQ68" s="65"/>
      <c r="AR68" s="65"/>
      <c r="AS68" s="65"/>
    </row>
    <row r="69" spans="3:45" ht="12" customHeight="1">
      <c r="C69" s="65"/>
      <c r="D69" s="7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N69" s="65"/>
      <c r="AO69" s="65"/>
      <c r="AP69" s="65"/>
      <c r="AQ69" s="65"/>
      <c r="AR69" s="65"/>
      <c r="AS69" s="65"/>
    </row>
    <row r="70" spans="3:45" ht="12" customHeight="1">
      <c r="C70" s="65"/>
      <c r="D70" s="7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N70" s="65"/>
      <c r="AO70" s="65"/>
      <c r="AP70" s="65"/>
      <c r="AQ70" s="65"/>
      <c r="AR70" s="65"/>
      <c r="AS70" s="65"/>
    </row>
    <row r="71" spans="3:45" ht="12" customHeight="1">
      <c r="C71" s="65"/>
      <c r="D71" s="74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N71" s="65"/>
      <c r="AO71" s="65"/>
      <c r="AP71" s="65"/>
      <c r="AQ71" s="65"/>
      <c r="AR71" s="65"/>
      <c r="AS71" s="65"/>
    </row>
    <row r="72" spans="3:45" ht="12" customHeight="1">
      <c r="C72" s="65"/>
      <c r="D72" s="74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N72" s="65"/>
      <c r="AO72" s="65"/>
      <c r="AP72" s="65"/>
      <c r="AQ72" s="65"/>
      <c r="AR72" s="65"/>
      <c r="AS72" s="65"/>
    </row>
    <row r="73" spans="3:45" ht="12" customHeight="1">
      <c r="C73" s="65"/>
      <c r="D73" s="74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N73" s="65"/>
      <c r="AO73" s="65"/>
      <c r="AP73" s="65"/>
      <c r="AQ73" s="65"/>
      <c r="AR73" s="65"/>
      <c r="AS73" s="65"/>
    </row>
    <row r="74" spans="3:45" ht="12" customHeight="1">
      <c r="C74" s="65"/>
      <c r="D74" s="7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N74" s="65"/>
      <c r="AO74" s="65"/>
      <c r="AP74" s="65"/>
      <c r="AQ74" s="65"/>
      <c r="AR74" s="65"/>
      <c r="AS74" s="65"/>
    </row>
    <row r="75" spans="3:45" ht="12" customHeight="1">
      <c r="C75" s="65"/>
      <c r="D75" s="74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N75" s="65"/>
      <c r="AO75" s="65"/>
      <c r="AP75" s="65"/>
      <c r="AQ75" s="65"/>
      <c r="AR75" s="65"/>
      <c r="AS75" s="65"/>
    </row>
    <row r="76" spans="3:45" ht="12" customHeight="1">
      <c r="C76" s="65"/>
      <c r="D76" s="74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N76" s="65"/>
      <c r="AO76" s="65"/>
      <c r="AP76" s="65"/>
      <c r="AQ76" s="65"/>
      <c r="AR76" s="65"/>
      <c r="AS76" s="65"/>
    </row>
    <row r="77" spans="3:45" ht="12" customHeight="1">
      <c r="C77" s="65"/>
      <c r="D77" s="74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N77" s="65"/>
      <c r="AO77" s="65"/>
      <c r="AP77" s="65"/>
      <c r="AQ77" s="65"/>
      <c r="AR77" s="65"/>
      <c r="AS77" s="65"/>
    </row>
    <row r="78" spans="3:45" ht="12" customHeight="1">
      <c r="C78" s="65"/>
      <c r="D78" s="7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N78" s="65"/>
      <c r="AO78" s="65"/>
      <c r="AP78" s="65"/>
      <c r="AQ78" s="65"/>
      <c r="AR78" s="65"/>
      <c r="AS78" s="65"/>
    </row>
    <row r="79" spans="3:45" ht="12" customHeight="1">
      <c r="C79" s="65"/>
      <c r="D79" s="7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N79" s="65"/>
      <c r="AO79" s="65"/>
      <c r="AP79" s="65"/>
      <c r="AQ79" s="65"/>
      <c r="AR79" s="65"/>
      <c r="AS79" s="65"/>
    </row>
    <row r="80" spans="3:45" ht="12" customHeight="1">
      <c r="C80" s="65"/>
      <c r="D80" s="74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N80" s="65"/>
      <c r="AO80" s="65"/>
      <c r="AP80" s="65"/>
      <c r="AQ80" s="65"/>
      <c r="AR80" s="65"/>
      <c r="AS80" s="65"/>
    </row>
    <row r="81" spans="3:45" ht="12" customHeight="1">
      <c r="C81" s="65"/>
      <c r="D81" s="74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N81" s="65"/>
      <c r="AO81" s="65"/>
      <c r="AP81" s="65"/>
      <c r="AQ81" s="65"/>
      <c r="AR81" s="65"/>
      <c r="AS81" s="65"/>
    </row>
    <row r="82" spans="3:45" ht="12" customHeight="1">
      <c r="C82" s="65"/>
      <c r="D82" s="74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N82" s="65"/>
      <c r="AO82" s="65"/>
      <c r="AP82" s="65"/>
      <c r="AQ82" s="65"/>
      <c r="AR82" s="65"/>
      <c r="AS82" s="65"/>
    </row>
    <row r="83" spans="3:45" ht="12" customHeight="1">
      <c r="C83" s="65"/>
      <c r="D83" s="7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N83" s="65"/>
      <c r="AO83" s="65"/>
      <c r="AP83" s="65"/>
      <c r="AQ83" s="65"/>
      <c r="AR83" s="65"/>
      <c r="AS83" s="65"/>
    </row>
    <row r="84" spans="3:45" ht="12" customHeight="1">
      <c r="C84" s="65"/>
      <c r="D84" s="7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N84" s="65"/>
      <c r="AO84" s="65"/>
      <c r="AP84" s="65"/>
      <c r="AQ84" s="65"/>
      <c r="AR84" s="65"/>
      <c r="AS84" s="65"/>
    </row>
    <row r="85" spans="3:45" ht="12" customHeight="1">
      <c r="C85" s="65"/>
      <c r="D85" s="7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N85" s="65"/>
      <c r="AO85" s="65"/>
      <c r="AP85" s="65"/>
      <c r="AQ85" s="65"/>
      <c r="AR85" s="65"/>
      <c r="AS85" s="65"/>
    </row>
    <row r="86" spans="3:45" ht="12" customHeight="1">
      <c r="C86" s="65"/>
      <c r="D86" s="7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N86" s="65"/>
      <c r="AO86" s="65"/>
      <c r="AP86" s="65"/>
      <c r="AQ86" s="65"/>
      <c r="AR86" s="65"/>
      <c r="AS86" s="65"/>
    </row>
    <row r="87" spans="3:45" ht="12" customHeight="1">
      <c r="C87" s="65"/>
      <c r="D87" s="7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N87" s="65"/>
      <c r="AO87" s="65"/>
      <c r="AP87" s="65"/>
      <c r="AQ87" s="65"/>
      <c r="AR87" s="65"/>
      <c r="AS87" s="65"/>
    </row>
    <row r="88" spans="3:45" ht="12" customHeight="1">
      <c r="C88" s="65"/>
      <c r="D88" s="74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N88" s="65"/>
      <c r="AO88" s="65"/>
      <c r="AP88" s="65"/>
      <c r="AQ88" s="65"/>
      <c r="AR88" s="65"/>
      <c r="AS88" s="65"/>
    </row>
    <row r="89" spans="3:45" ht="12" customHeight="1">
      <c r="C89" s="65"/>
      <c r="D89" s="7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N89" s="65"/>
      <c r="AO89" s="65"/>
      <c r="AP89" s="65"/>
      <c r="AQ89" s="65"/>
      <c r="AR89" s="65"/>
      <c r="AS89" s="65"/>
    </row>
    <row r="90" spans="3:45" ht="12" customHeight="1">
      <c r="C90" s="65"/>
      <c r="D90" s="74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N90" s="65"/>
      <c r="AO90" s="65"/>
      <c r="AP90" s="65"/>
      <c r="AQ90" s="65"/>
      <c r="AR90" s="65"/>
      <c r="AS90" s="65"/>
    </row>
    <row r="91" spans="3:45" ht="12" customHeight="1">
      <c r="C91" s="65"/>
      <c r="D91" s="7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N91" s="65"/>
      <c r="AO91" s="65"/>
      <c r="AP91" s="65"/>
      <c r="AQ91" s="65"/>
      <c r="AR91" s="65"/>
      <c r="AS91" s="65"/>
    </row>
    <row r="92" spans="3:45" ht="12" customHeight="1">
      <c r="C92" s="65"/>
      <c r="D92" s="7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N92" s="65"/>
      <c r="AO92" s="65"/>
      <c r="AP92" s="65"/>
      <c r="AQ92" s="65"/>
      <c r="AR92" s="65"/>
      <c r="AS92" s="65"/>
    </row>
    <row r="93" spans="3:45" ht="12" customHeight="1">
      <c r="C93" s="65"/>
      <c r="D93" s="7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N93" s="65"/>
      <c r="AO93" s="65"/>
      <c r="AP93" s="65"/>
      <c r="AQ93" s="65"/>
      <c r="AR93" s="65"/>
      <c r="AS93" s="65"/>
    </row>
    <row r="94" spans="3:45" ht="12" customHeight="1">
      <c r="C94" s="65"/>
      <c r="D94" s="7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N94" s="65"/>
      <c r="AO94" s="65"/>
      <c r="AP94" s="65"/>
      <c r="AQ94" s="65"/>
      <c r="AR94" s="65"/>
      <c r="AS94" s="65"/>
    </row>
    <row r="95" spans="3:45" ht="12" customHeight="1">
      <c r="C95" s="65"/>
      <c r="D95" s="7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N95" s="65"/>
      <c r="AO95" s="65"/>
      <c r="AP95" s="65"/>
      <c r="AQ95" s="65"/>
      <c r="AR95" s="65"/>
      <c r="AS95" s="65"/>
    </row>
    <row r="96" spans="3:45" ht="12" customHeight="1">
      <c r="C96" s="65"/>
      <c r="D96" s="7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N96" s="65"/>
      <c r="AO96" s="65"/>
      <c r="AP96" s="65"/>
      <c r="AQ96" s="65"/>
      <c r="AR96" s="65"/>
      <c r="AS96" s="65"/>
    </row>
    <row r="97" spans="3:45" ht="12" customHeight="1">
      <c r="C97" s="65"/>
      <c r="D97" s="7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N97" s="65"/>
      <c r="AO97" s="65"/>
      <c r="AP97" s="65"/>
      <c r="AQ97" s="65"/>
      <c r="AR97" s="65"/>
      <c r="AS97" s="65"/>
    </row>
    <row r="98" spans="3:45" ht="12" customHeight="1">
      <c r="C98" s="65"/>
      <c r="D98" s="7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N98" s="65"/>
      <c r="AO98" s="65"/>
      <c r="AP98" s="65"/>
      <c r="AQ98" s="65"/>
      <c r="AR98" s="65"/>
      <c r="AS98" s="65"/>
    </row>
    <row r="99" spans="3:45" ht="12" customHeight="1">
      <c r="C99" s="65"/>
      <c r="D99" s="7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N99" s="65"/>
      <c r="AO99" s="65"/>
      <c r="AP99" s="65"/>
      <c r="AQ99" s="65"/>
      <c r="AR99" s="65"/>
      <c r="AS99" s="65"/>
    </row>
    <row r="100" spans="3:45" ht="12" customHeight="1">
      <c r="C100" s="65"/>
      <c r="D100" s="7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N100" s="65"/>
      <c r="AO100" s="65"/>
      <c r="AP100" s="65"/>
      <c r="AQ100" s="65"/>
      <c r="AR100" s="65"/>
      <c r="AS100" s="65"/>
    </row>
    <row r="101" spans="3:45" ht="12" customHeight="1">
      <c r="C101" s="65"/>
      <c r="D101" s="74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N101" s="65"/>
      <c r="AO101" s="65"/>
      <c r="AP101" s="65"/>
      <c r="AQ101" s="65"/>
      <c r="AR101" s="65"/>
      <c r="AS101" s="65"/>
    </row>
    <row r="102" spans="3:45" ht="12" customHeight="1">
      <c r="C102" s="65"/>
      <c r="D102" s="7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N102" s="65"/>
      <c r="AO102" s="65"/>
      <c r="AP102" s="65"/>
      <c r="AQ102" s="65"/>
      <c r="AR102" s="65"/>
      <c r="AS102" s="65"/>
    </row>
    <row r="103" spans="3:45" ht="12" customHeight="1">
      <c r="C103" s="65"/>
      <c r="D103" s="74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N103" s="65"/>
      <c r="AO103" s="65"/>
      <c r="AP103" s="65"/>
      <c r="AQ103" s="65"/>
      <c r="AR103" s="65"/>
      <c r="AS103" s="65"/>
    </row>
    <row r="104" spans="3:45" ht="12" customHeight="1">
      <c r="C104" s="65"/>
      <c r="D104" s="7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N104" s="65"/>
      <c r="AO104" s="65"/>
      <c r="AP104" s="65"/>
      <c r="AQ104" s="65"/>
      <c r="AR104" s="65"/>
      <c r="AS104" s="65"/>
    </row>
    <row r="105" spans="3:45" ht="12" customHeight="1">
      <c r="C105" s="65"/>
      <c r="D105" s="7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N105" s="65"/>
      <c r="AO105" s="65"/>
      <c r="AP105" s="65"/>
      <c r="AQ105" s="65"/>
      <c r="AR105" s="65"/>
      <c r="AS105" s="65"/>
    </row>
    <row r="106" spans="3:45" ht="12" customHeight="1">
      <c r="C106" s="65"/>
      <c r="D106" s="7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N106" s="65"/>
      <c r="AO106" s="65"/>
      <c r="AP106" s="65"/>
      <c r="AQ106" s="65"/>
      <c r="AR106" s="65"/>
      <c r="AS106" s="65"/>
    </row>
    <row r="107" spans="3:45" ht="12" customHeight="1">
      <c r="C107" s="65"/>
      <c r="D107" s="74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N107" s="65"/>
      <c r="AO107" s="65"/>
      <c r="AP107" s="65"/>
      <c r="AQ107" s="65"/>
      <c r="AR107" s="65"/>
      <c r="AS107" s="65"/>
    </row>
    <row r="108" spans="3:45" ht="12" customHeight="1">
      <c r="C108" s="65"/>
      <c r="D108" s="7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N108" s="65"/>
      <c r="AO108" s="65"/>
      <c r="AP108" s="65"/>
      <c r="AQ108" s="65"/>
      <c r="AR108" s="65"/>
      <c r="AS108" s="65"/>
    </row>
    <row r="109" spans="3:45" ht="12" customHeight="1">
      <c r="C109" s="65"/>
      <c r="D109" s="7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N109" s="65"/>
      <c r="AO109" s="65"/>
      <c r="AP109" s="65"/>
      <c r="AQ109" s="65"/>
      <c r="AR109" s="65"/>
      <c r="AS109" s="65"/>
    </row>
    <row r="110" spans="3:45" ht="12" customHeight="1">
      <c r="C110" s="65"/>
      <c r="D110" s="74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N110" s="65"/>
      <c r="AO110" s="65"/>
      <c r="AP110" s="65"/>
      <c r="AQ110" s="65"/>
      <c r="AR110" s="65"/>
      <c r="AS110" s="65"/>
    </row>
    <row r="111" spans="3:45" ht="12" customHeight="1">
      <c r="C111" s="65"/>
      <c r="D111" s="7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N111" s="65"/>
      <c r="AO111" s="65"/>
      <c r="AP111" s="65"/>
      <c r="AQ111" s="65"/>
      <c r="AR111" s="65"/>
      <c r="AS111" s="65"/>
    </row>
    <row r="112" spans="3:45" ht="12" customHeight="1">
      <c r="C112" s="65"/>
      <c r="D112" s="7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N112" s="65"/>
      <c r="AO112" s="65"/>
      <c r="AP112" s="65"/>
      <c r="AQ112" s="65"/>
      <c r="AR112" s="65"/>
      <c r="AS112" s="65"/>
    </row>
    <row r="113" spans="3:45" ht="12" customHeight="1">
      <c r="C113" s="65"/>
      <c r="D113" s="74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N113" s="65"/>
      <c r="AO113" s="65"/>
      <c r="AP113" s="65"/>
      <c r="AQ113" s="65"/>
      <c r="AR113" s="65"/>
      <c r="AS113" s="65"/>
    </row>
    <row r="114" spans="3:45" ht="12" customHeight="1">
      <c r="C114" s="65"/>
      <c r="D114" s="7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N114" s="65"/>
      <c r="AO114" s="65"/>
      <c r="AP114" s="65"/>
      <c r="AQ114" s="65"/>
      <c r="AR114" s="65"/>
      <c r="AS114" s="65"/>
    </row>
    <row r="115" spans="3:45" ht="12" customHeight="1">
      <c r="C115" s="65"/>
      <c r="D115" s="7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N115" s="65"/>
      <c r="AO115" s="65"/>
      <c r="AP115" s="65"/>
      <c r="AQ115" s="65"/>
      <c r="AR115" s="65"/>
      <c r="AS115" s="65"/>
    </row>
    <row r="116" spans="3:45" ht="12" customHeight="1">
      <c r="C116" s="65"/>
      <c r="D116" s="74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N116" s="65"/>
      <c r="AO116" s="65"/>
      <c r="AP116" s="65"/>
      <c r="AQ116" s="65"/>
      <c r="AR116" s="65"/>
      <c r="AS116" s="65"/>
    </row>
    <row r="117" spans="3:45" ht="12" customHeight="1">
      <c r="C117" s="65"/>
      <c r="D117" s="74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N117" s="65"/>
      <c r="AO117" s="65"/>
      <c r="AP117" s="65"/>
      <c r="AQ117" s="65"/>
      <c r="AR117" s="65"/>
      <c r="AS117" s="65"/>
    </row>
    <row r="118" spans="3:45" ht="12" customHeight="1">
      <c r="C118" s="65"/>
      <c r="D118" s="7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N118" s="65"/>
      <c r="AO118" s="65"/>
      <c r="AP118" s="65"/>
      <c r="AQ118" s="65"/>
      <c r="AR118" s="65"/>
      <c r="AS118" s="65"/>
    </row>
    <row r="119" spans="3:45" ht="12" customHeight="1">
      <c r="C119" s="65"/>
      <c r="D119" s="74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N119" s="65"/>
      <c r="AO119" s="65"/>
      <c r="AP119" s="65"/>
      <c r="AQ119" s="65"/>
      <c r="AR119" s="65"/>
      <c r="AS119" s="65"/>
    </row>
    <row r="120" spans="3:45" ht="12" customHeight="1">
      <c r="C120" s="65"/>
      <c r="D120" s="74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N120" s="65"/>
      <c r="AO120" s="65"/>
      <c r="AP120" s="65"/>
      <c r="AQ120" s="65"/>
      <c r="AR120" s="65"/>
      <c r="AS120" s="65"/>
    </row>
    <row r="121" spans="3:45" ht="12" customHeight="1">
      <c r="C121" s="65"/>
      <c r="D121" s="7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N121" s="65"/>
      <c r="AO121" s="65"/>
      <c r="AP121" s="65"/>
      <c r="AQ121" s="65"/>
      <c r="AR121" s="65"/>
      <c r="AS121" s="65"/>
    </row>
    <row r="122" spans="3:45" ht="12" customHeight="1">
      <c r="C122" s="65"/>
      <c r="D122" s="74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N122" s="65"/>
      <c r="AO122" s="65"/>
      <c r="AP122" s="65"/>
      <c r="AQ122" s="65"/>
      <c r="AR122" s="65"/>
      <c r="AS122" s="65"/>
    </row>
    <row r="123" spans="3:45" ht="12" customHeight="1">
      <c r="C123" s="65"/>
      <c r="D123" s="74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N123" s="65"/>
      <c r="AO123" s="65"/>
      <c r="AP123" s="65"/>
      <c r="AQ123" s="65"/>
      <c r="AR123" s="65"/>
      <c r="AS123" s="65"/>
    </row>
    <row r="124" spans="3:45" ht="12" customHeight="1">
      <c r="C124" s="65"/>
      <c r="D124" s="74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N124" s="65"/>
      <c r="AO124" s="65"/>
      <c r="AP124" s="65"/>
      <c r="AQ124" s="65"/>
      <c r="AR124" s="65"/>
      <c r="AS124" s="65"/>
    </row>
    <row r="125" spans="3:45" ht="12" customHeight="1">
      <c r="C125" s="65"/>
      <c r="D125" s="74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N125" s="65"/>
      <c r="AO125" s="65"/>
      <c r="AP125" s="65"/>
      <c r="AQ125" s="65"/>
      <c r="AR125" s="65"/>
      <c r="AS125" s="65"/>
    </row>
    <row r="126" spans="3:45" ht="12" customHeight="1">
      <c r="C126" s="65"/>
      <c r="D126" s="74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N126" s="65"/>
      <c r="AO126" s="65"/>
      <c r="AP126" s="65"/>
      <c r="AQ126" s="65"/>
      <c r="AR126" s="65"/>
      <c r="AS126" s="65"/>
    </row>
    <row r="127" spans="3:45" ht="12" customHeight="1">
      <c r="C127" s="65"/>
      <c r="D127" s="74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N127" s="65"/>
      <c r="AO127" s="65"/>
      <c r="AP127" s="65"/>
      <c r="AQ127" s="65"/>
      <c r="AR127" s="65"/>
      <c r="AS127" s="65"/>
    </row>
    <row r="128" spans="3:45" ht="12" customHeight="1">
      <c r="C128" s="65"/>
      <c r="D128" s="74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N128" s="65"/>
      <c r="AO128" s="65"/>
      <c r="AP128" s="65"/>
      <c r="AQ128" s="65"/>
      <c r="AR128" s="65"/>
      <c r="AS128" s="65"/>
    </row>
    <row r="129" spans="3:45" ht="12" customHeight="1">
      <c r="C129" s="65"/>
      <c r="D129" s="74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N129" s="65"/>
      <c r="AO129" s="65"/>
      <c r="AP129" s="65"/>
      <c r="AQ129" s="65"/>
      <c r="AR129" s="65"/>
      <c r="AS129" s="65"/>
    </row>
    <row r="130" spans="3:45" ht="12" customHeight="1">
      <c r="C130" s="65"/>
      <c r="D130" s="74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N130" s="65"/>
      <c r="AO130" s="65"/>
      <c r="AP130" s="65"/>
      <c r="AQ130" s="65"/>
      <c r="AR130" s="65"/>
      <c r="AS130" s="65"/>
    </row>
    <row r="131" spans="3:45" ht="12" customHeight="1">
      <c r="C131" s="65"/>
      <c r="D131" s="74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N131" s="65"/>
      <c r="AO131" s="65"/>
      <c r="AP131" s="65"/>
      <c r="AQ131" s="65"/>
      <c r="AR131" s="65"/>
      <c r="AS131" s="65"/>
    </row>
    <row r="132" spans="3:45" ht="12" customHeight="1">
      <c r="C132" s="65"/>
      <c r="D132" s="74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N132" s="65"/>
      <c r="AO132" s="65"/>
      <c r="AP132" s="65"/>
      <c r="AQ132" s="65"/>
      <c r="AR132" s="65"/>
      <c r="AS132" s="65"/>
    </row>
    <row r="133" spans="3:45" ht="12" customHeight="1">
      <c r="C133" s="65"/>
      <c r="D133" s="74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N133" s="65"/>
      <c r="AO133" s="65"/>
      <c r="AP133" s="65"/>
      <c r="AQ133" s="65"/>
      <c r="AR133" s="65"/>
      <c r="AS133" s="65"/>
    </row>
    <row r="134" spans="3:27" ht="12" customHeight="1">
      <c r="C134" s="65"/>
      <c r="D134" s="74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</row>
    <row r="135" spans="3:27" ht="12" customHeight="1">
      <c r="C135" s="65"/>
      <c r="D135" s="74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</row>
    <row r="136" spans="3:27" ht="12" customHeight="1">
      <c r="C136" s="65"/>
      <c r="D136" s="74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</row>
    <row r="137" spans="3:27" ht="12" customHeight="1">
      <c r="C137" s="65"/>
      <c r="D137" s="74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</row>
    <row r="138" spans="3:27" ht="12" customHeight="1">
      <c r="C138" s="65"/>
      <c r="D138" s="74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</row>
    <row r="139" spans="3:27" ht="12" customHeight="1">
      <c r="C139" s="65"/>
      <c r="D139" s="74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</row>
    <row r="140" spans="3:27" ht="12" customHeight="1">
      <c r="C140" s="65"/>
      <c r="D140" s="74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</row>
    <row r="141" spans="3:27" ht="12" customHeight="1">
      <c r="C141" s="65"/>
      <c r="D141" s="74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</row>
    <row r="142" spans="3:27" ht="12" customHeight="1">
      <c r="C142" s="65"/>
      <c r="D142" s="74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</row>
    <row r="143" ht="12" customHeight="1"/>
    <row r="144" ht="12" customHeight="1"/>
  </sheetData>
  <sheetProtection sheet="1" objects="1" scenarios="1"/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H25"/>
  <sheetViews>
    <sheetView showRowColHeaders="0" zoomScale="150" zoomScaleNormal="150" workbookViewId="0" topLeftCell="A1">
      <selection activeCell="AB15" sqref="AB15"/>
    </sheetView>
  </sheetViews>
  <sheetFormatPr defaultColWidth="9.140625" defaultRowHeight="15" customHeight="1"/>
  <cols>
    <col min="1" max="1" width="10.7109375" style="1" customWidth="1"/>
    <col min="2" max="2" width="5.7109375" style="1" customWidth="1"/>
    <col min="3" max="3" width="30.7109375" style="1" customWidth="1"/>
    <col min="4" max="5" width="8.7109375" style="1" customWidth="1"/>
    <col min="6" max="13" width="10.7109375" style="1" customWidth="1"/>
    <col min="14" max="14" width="1.7109375" style="25" customWidth="1"/>
    <col min="15" max="15" width="4.57421875" style="1" customWidth="1"/>
    <col min="16" max="16" width="20.7109375" style="6" customWidth="1"/>
    <col min="17" max="17" width="8.7109375" style="26" customWidth="1"/>
    <col min="18" max="19" width="8.7109375" style="3" customWidth="1"/>
    <col min="20" max="20" width="6.421875" style="3" customWidth="1"/>
    <col min="21" max="21" width="9.57421875" style="3" customWidth="1"/>
    <col min="22" max="22" width="7.8515625" style="3" customWidth="1"/>
    <col min="23" max="26" width="10.7109375" style="1" customWidth="1"/>
    <col min="27" max="27" width="2.7109375" style="1" customWidth="1"/>
    <col min="28" max="28" width="5.7109375" style="1" customWidth="1"/>
    <col min="29" max="29" width="20.7109375" style="1" customWidth="1"/>
    <col min="30" max="30" width="2.8515625" style="1" customWidth="1"/>
    <col min="31" max="31" width="5.7109375" style="1" customWidth="1"/>
    <col min="32" max="32" width="25.7109375" style="1" customWidth="1"/>
    <col min="33" max="33" width="5.7109375" style="6" customWidth="1"/>
    <col min="34" max="34" width="10.7109375" style="3" customWidth="1"/>
    <col min="35" max="16384" width="10.7109375" style="1" customWidth="1"/>
  </cols>
  <sheetData>
    <row r="1" ht="4.5" customHeight="1"/>
    <row r="2" spans="2:31" ht="15" customHeight="1">
      <c r="B2" s="33" t="s">
        <v>160</v>
      </c>
      <c r="N2" s="2"/>
      <c r="O2" s="34" t="s">
        <v>5</v>
      </c>
      <c r="P2" s="1"/>
      <c r="Q2" s="3"/>
      <c r="R2" s="1"/>
      <c r="S2" s="1"/>
      <c r="T2" s="1"/>
      <c r="AA2" s="2"/>
      <c r="AB2" s="33" t="s">
        <v>6</v>
      </c>
      <c r="AE2" s="33" t="s">
        <v>7</v>
      </c>
    </row>
    <row r="3" spans="2:34" s="27" customFormat="1" ht="32.25" customHeight="1">
      <c r="B3" s="221" t="s">
        <v>8</v>
      </c>
      <c r="C3" s="221" t="s">
        <v>9</v>
      </c>
      <c r="D3" s="1"/>
      <c r="E3" s="1"/>
      <c r="N3" s="28"/>
      <c r="O3" s="200" t="s">
        <v>8</v>
      </c>
      <c r="P3" s="200" t="s">
        <v>10</v>
      </c>
      <c r="Q3" s="201" t="s">
        <v>11</v>
      </c>
      <c r="R3" s="202" t="s">
        <v>168</v>
      </c>
      <c r="S3" s="202" t="s">
        <v>169</v>
      </c>
      <c r="T3" s="202" t="s">
        <v>12</v>
      </c>
      <c r="U3" s="201" t="s">
        <v>13</v>
      </c>
      <c r="V3" s="201" t="s">
        <v>14</v>
      </c>
      <c r="AB3" s="221" t="s">
        <v>15</v>
      </c>
      <c r="AC3" s="221" t="s">
        <v>16</v>
      </c>
      <c r="AE3" s="221" t="s">
        <v>8</v>
      </c>
      <c r="AF3" s="221" t="s">
        <v>10</v>
      </c>
      <c r="AG3" s="231" t="s">
        <v>15</v>
      </c>
      <c r="AH3" s="89"/>
    </row>
    <row r="4" spans="2:34" ht="12" customHeight="1">
      <c r="B4" s="222" t="s">
        <v>17</v>
      </c>
      <c r="C4" s="228" t="s">
        <v>150</v>
      </c>
      <c r="O4" s="203" t="s">
        <v>18</v>
      </c>
      <c r="P4" s="199" t="s">
        <v>119</v>
      </c>
      <c r="Q4" s="204" t="s">
        <v>126</v>
      </c>
      <c r="R4" s="206">
        <v>25</v>
      </c>
      <c r="S4" s="206">
        <v>25</v>
      </c>
      <c r="T4" s="207">
        <v>1</v>
      </c>
      <c r="U4" s="204" t="s">
        <v>125</v>
      </c>
      <c r="V4" s="204">
        <v>1500</v>
      </c>
      <c r="AB4" s="222" t="s">
        <v>19</v>
      </c>
      <c r="AC4" s="230" t="s">
        <v>141</v>
      </c>
      <c r="AE4" s="222" t="s">
        <v>18</v>
      </c>
      <c r="AF4" s="232" t="str">
        <f>IF(LEN(P4)=0,"",P4)</f>
        <v>Community nurse</v>
      </c>
      <c r="AG4" s="228" t="s">
        <v>22</v>
      </c>
      <c r="AH4" s="100"/>
    </row>
    <row r="5" spans="2:34" ht="12" customHeight="1">
      <c r="B5" s="224" t="s">
        <v>20</v>
      </c>
      <c r="C5" s="228" t="s">
        <v>151</v>
      </c>
      <c r="O5" s="205" t="s">
        <v>21</v>
      </c>
      <c r="P5" s="199" t="s">
        <v>120</v>
      </c>
      <c r="Q5" s="204" t="s">
        <v>126</v>
      </c>
      <c r="R5" s="206">
        <v>25</v>
      </c>
      <c r="S5" s="206">
        <v>25</v>
      </c>
      <c r="T5" s="207">
        <v>1</v>
      </c>
      <c r="U5" s="204" t="s">
        <v>125</v>
      </c>
      <c r="V5" s="204">
        <v>1500</v>
      </c>
      <c r="AB5" s="224" t="s">
        <v>22</v>
      </c>
      <c r="AC5" s="228" t="s">
        <v>142</v>
      </c>
      <c r="AE5" s="224" t="s">
        <v>21</v>
      </c>
      <c r="AF5" s="233" t="str">
        <f>IF(LEN(P5)=0,"",P5)</f>
        <v>Physiotherapist</v>
      </c>
      <c r="AG5" s="228" t="s">
        <v>22</v>
      </c>
      <c r="AH5" s="100"/>
    </row>
    <row r="6" spans="2:34" ht="12" customHeight="1">
      <c r="B6" s="224" t="s">
        <v>23</v>
      </c>
      <c r="C6" s="228" t="s">
        <v>139</v>
      </c>
      <c r="O6" s="205" t="s">
        <v>24</v>
      </c>
      <c r="P6" s="199" t="s">
        <v>121</v>
      </c>
      <c r="Q6" s="204" t="s">
        <v>126</v>
      </c>
      <c r="R6" s="206">
        <v>13.84</v>
      </c>
      <c r="S6" s="206">
        <v>13.84</v>
      </c>
      <c r="T6" s="207">
        <v>1</v>
      </c>
      <c r="U6" s="204" t="s">
        <v>125</v>
      </c>
      <c r="V6" s="204">
        <v>1500</v>
      </c>
      <c r="AB6" s="224" t="s">
        <v>25</v>
      </c>
      <c r="AC6" s="228" t="s">
        <v>143</v>
      </c>
      <c r="AE6" s="224" t="s">
        <v>24</v>
      </c>
      <c r="AF6" s="233" t="str">
        <f>IF(LEN(P6)=0,"",P6)</f>
        <v>Care Assistant</v>
      </c>
      <c r="AG6" s="228" t="s">
        <v>19</v>
      </c>
      <c r="AH6" s="100"/>
    </row>
    <row r="7" spans="2:34" ht="12" customHeight="1">
      <c r="B7" s="224" t="s">
        <v>26</v>
      </c>
      <c r="C7" s="228" t="s">
        <v>146</v>
      </c>
      <c r="O7" s="205" t="s">
        <v>27</v>
      </c>
      <c r="P7" s="199" t="s">
        <v>122</v>
      </c>
      <c r="Q7" s="204" t="s">
        <v>126</v>
      </c>
      <c r="R7" s="206">
        <v>25</v>
      </c>
      <c r="S7" s="206">
        <v>25</v>
      </c>
      <c r="T7" s="207">
        <v>1</v>
      </c>
      <c r="U7" s="204" t="s">
        <v>125</v>
      </c>
      <c r="V7" s="204">
        <v>1500</v>
      </c>
      <c r="AB7" s="224" t="s">
        <v>28</v>
      </c>
      <c r="AC7" s="228" t="s">
        <v>144</v>
      </c>
      <c r="AE7" s="224" t="s">
        <v>27</v>
      </c>
      <c r="AF7" s="233" t="str">
        <f>IF(LEN(P7)=0,"",P7)</f>
        <v>OT</v>
      </c>
      <c r="AG7" s="228" t="s">
        <v>19</v>
      </c>
      <c r="AH7" s="112"/>
    </row>
    <row r="8" spans="2:34" ht="12" customHeight="1">
      <c r="B8" s="224" t="s">
        <v>29</v>
      </c>
      <c r="C8" s="228" t="s">
        <v>155</v>
      </c>
      <c r="O8" s="205" t="s">
        <v>30</v>
      </c>
      <c r="P8" s="199" t="s">
        <v>123</v>
      </c>
      <c r="Q8" s="204" t="s">
        <v>126</v>
      </c>
      <c r="R8" s="206">
        <v>90</v>
      </c>
      <c r="S8" s="206">
        <v>90</v>
      </c>
      <c r="T8" s="207">
        <v>1</v>
      </c>
      <c r="U8" s="204" t="s">
        <v>125</v>
      </c>
      <c r="V8" s="204">
        <v>1500</v>
      </c>
      <c r="AB8" s="224" t="s">
        <v>31</v>
      </c>
      <c r="AC8" s="228" t="s">
        <v>145</v>
      </c>
      <c r="AE8" s="224" t="s">
        <v>30</v>
      </c>
      <c r="AF8" s="233" t="str">
        <f aca="true" t="shared" si="0" ref="AF8:AF23">IF(LEN(P8)=0,"",P8)</f>
        <v>Geriatrician</v>
      </c>
      <c r="AG8" s="228" t="s">
        <v>22</v>
      </c>
      <c r="AH8" s="113"/>
    </row>
    <row r="9" spans="2:34" ht="12" customHeight="1">
      <c r="B9" s="224" t="s">
        <v>32</v>
      </c>
      <c r="C9" s="228" t="s">
        <v>154</v>
      </c>
      <c r="O9" s="205" t="s">
        <v>33</v>
      </c>
      <c r="P9" s="199" t="s">
        <v>124</v>
      </c>
      <c r="Q9" s="204" t="s">
        <v>126</v>
      </c>
      <c r="R9" s="206">
        <v>15</v>
      </c>
      <c r="S9" s="206">
        <v>15</v>
      </c>
      <c r="T9" s="207">
        <v>1</v>
      </c>
      <c r="U9" s="204" t="s">
        <v>125</v>
      </c>
      <c r="V9" s="204">
        <v>1500</v>
      </c>
      <c r="AB9" s="224" t="s">
        <v>34</v>
      </c>
      <c r="AC9" s="228"/>
      <c r="AE9" s="224" t="s">
        <v>33</v>
      </c>
      <c r="AF9" s="233" t="str">
        <f t="shared" si="0"/>
        <v>Rehab asst</v>
      </c>
      <c r="AG9" s="228" t="s">
        <v>22</v>
      </c>
      <c r="AH9" s="100"/>
    </row>
    <row r="10" spans="2:34" ht="12" customHeight="1">
      <c r="B10" s="224" t="s">
        <v>35</v>
      </c>
      <c r="C10" s="228"/>
      <c r="O10" s="205" t="s">
        <v>36</v>
      </c>
      <c r="P10" s="199" t="s">
        <v>127</v>
      </c>
      <c r="Q10" s="204" t="s">
        <v>133</v>
      </c>
      <c r="R10" s="206">
        <v>410</v>
      </c>
      <c r="S10" s="206">
        <v>410</v>
      </c>
      <c r="T10" s="207">
        <v>1</v>
      </c>
      <c r="U10" s="204" t="s">
        <v>132</v>
      </c>
      <c r="V10" s="204">
        <v>52</v>
      </c>
      <c r="AB10" s="224" t="s">
        <v>37</v>
      </c>
      <c r="AC10" s="228"/>
      <c r="AE10" s="224" t="s">
        <v>36</v>
      </c>
      <c r="AF10" s="233" t="str">
        <f t="shared" si="0"/>
        <v>Care home EMH</v>
      </c>
      <c r="AG10" s="228" t="s">
        <v>31</v>
      </c>
      <c r="AH10" s="100"/>
    </row>
    <row r="11" spans="2:34" ht="12" customHeight="1">
      <c r="B11" s="224" t="s">
        <v>38</v>
      </c>
      <c r="C11" s="228"/>
      <c r="O11" s="205" t="s">
        <v>39</v>
      </c>
      <c r="P11" s="199" t="s">
        <v>128</v>
      </c>
      <c r="Q11" s="204" t="s">
        <v>133</v>
      </c>
      <c r="R11" s="206">
        <v>364</v>
      </c>
      <c r="S11" s="206">
        <v>364</v>
      </c>
      <c r="T11" s="207">
        <v>1</v>
      </c>
      <c r="U11" s="204" t="s">
        <v>132</v>
      </c>
      <c r="V11" s="204">
        <v>52</v>
      </c>
      <c r="AB11" s="224" t="s">
        <v>40</v>
      </c>
      <c r="AC11" s="228"/>
      <c r="AE11" s="224" t="s">
        <v>39</v>
      </c>
      <c r="AF11" s="233" t="str">
        <f t="shared" si="0"/>
        <v>Care home (non-EMH)</v>
      </c>
      <c r="AG11" s="228" t="s">
        <v>31</v>
      </c>
      <c r="AH11" s="100"/>
    </row>
    <row r="12" spans="2:34" ht="12" customHeight="1">
      <c r="B12" s="224" t="s">
        <v>41</v>
      </c>
      <c r="C12" s="228"/>
      <c r="O12" s="205" t="s">
        <v>42</v>
      </c>
      <c r="P12" s="199" t="s">
        <v>129</v>
      </c>
      <c r="Q12" s="204" t="s">
        <v>131</v>
      </c>
      <c r="R12" s="206">
        <v>400</v>
      </c>
      <c r="S12" s="206">
        <v>400</v>
      </c>
      <c r="T12" s="207">
        <v>1</v>
      </c>
      <c r="U12" s="204" t="s">
        <v>140</v>
      </c>
      <c r="V12" s="204">
        <v>365</v>
      </c>
      <c r="AB12" s="224" t="s">
        <v>43</v>
      </c>
      <c r="AC12" s="228"/>
      <c r="AE12" s="224" t="s">
        <v>42</v>
      </c>
      <c r="AF12" s="233" t="str">
        <f t="shared" si="0"/>
        <v>Acute bed</v>
      </c>
      <c r="AG12" s="228" t="s">
        <v>25</v>
      </c>
      <c r="AH12" s="100"/>
    </row>
    <row r="13" spans="2:34" ht="12" customHeight="1">
      <c r="B13" s="224" t="s">
        <v>44</v>
      </c>
      <c r="C13" s="228"/>
      <c r="O13" s="205" t="s">
        <v>45</v>
      </c>
      <c r="P13" s="199" t="s">
        <v>130</v>
      </c>
      <c r="Q13" s="204" t="s">
        <v>131</v>
      </c>
      <c r="R13" s="206">
        <v>200</v>
      </c>
      <c r="S13" s="206">
        <v>200</v>
      </c>
      <c r="T13" s="207">
        <v>1</v>
      </c>
      <c r="U13" s="204" t="s">
        <v>140</v>
      </c>
      <c r="V13" s="204">
        <v>365</v>
      </c>
      <c r="AB13" s="224" t="s">
        <v>46</v>
      </c>
      <c r="AC13" s="228"/>
      <c r="AE13" s="224" t="s">
        <v>45</v>
      </c>
      <c r="AF13" s="233" t="str">
        <f t="shared" si="0"/>
        <v>Comm hospital bed</v>
      </c>
      <c r="AG13" s="228" t="s">
        <v>22</v>
      </c>
      <c r="AH13" s="100"/>
    </row>
    <row r="14" spans="2:34" ht="12" customHeight="1">
      <c r="B14" s="224" t="s">
        <v>47</v>
      </c>
      <c r="C14" s="228"/>
      <c r="O14" s="205" t="s">
        <v>48</v>
      </c>
      <c r="P14" s="199" t="s">
        <v>144</v>
      </c>
      <c r="Q14" s="204" t="s">
        <v>133</v>
      </c>
      <c r="R14" s="206">
        <v>15</v>
      </c>
      <c r="S14" s="206">
        <v>15</v>
      </c>
      <c r="T14" s="207">
        <v>1</v>
      </c>
      <c r="U14" s="204" t="s">
        <v>171</v>
      </c>
      <c r="V14" s="204">
        <v>52</v>
      </c>
      <c r="AB14" s="225" t="s">
        <v>49</v>
      </c>
      <c r="AC14" s="229"/>
      <c r="AE14" s="224" t="s">
        <v>48</v>
      </c>
      <c r="AF14" s="233" t="str">
        <f t="shared" si="0"/>
        <v>Telecare</v>
      </c>
      <c r="AG14" s="228" t="s">
        <v>28</v>
      </c>
      <c r="AH14" s="100"/>
    </row>
    <row r="15" spans="2:34" ht="12" customHeight="1">
      <c r="B15" s="224" t="s">
        <v>50</v>
      </c>
      <c r="C15" s="228"/>
      <c r="O15" s="205" t="s">
        <v>51</v>
      </c>
      <c r="P15" s="199" t="s">
        <v>136</v>
      </c>
      <c r="Q15" s="204" t="s">
        <v>126</v>
      </c>
      <c r="R15" s="206">
        <v>25</v>
      </c>
      <c r="S15" s="206">
        <v>25</v>
      </c>
      <c r="T15" s="207">
        <v>1</v>
      </c>
      <c r="U15" s="204" t="s">
        <v>125</v>
      </c>
      <c r="V15" s="204">
        <v>1500</v>
      </c>
      <c r="AE15" s="224" t="s">
        <v>51</v>
      </c>
      <c r="AF15" s="233" t="str">
        <f t="shared" si="0"/>
        <v>CPN</v>
      </c>
      <c r="AG15" s="228" t="s">
        <v>22</v>
      </c>
      <c r="AH15" s="100"/>
    </row>
    <row r="16" spans="2:34" ht="12" customHeight="1">
      <c r="B16" s="224" t="s">
        <v>52</v>
      </c>
      <c r="C16" s="228"/>
      <c r="O16" s="205" t="s">
        <v>53</v>
      </c>
      <c r="P16" s="199" t="s">
        <v>137</v>
      </c>
      <c r="Q16" s="204" t="s">
        <v>138</v>
      </c>
      <c r="R16" s="206">
        <v>50</v>
      </c>
      <c r="S16" s="206">
        <v>50</v>
      </c>
      <c r="T16" s="207">
        <v>1</v>
      </c>
      <c r="U16" s="204" t="s">
        <v>125</v>
      </c>
      <c r="V16" s="204">
        <v>200</v>
      </c>
      <c r="AE16" s="224" t="s">
        <v>53</v>
      </c>
      <c r="AF16" s="233" t="str">
        <f t="shared" si="0"/>
        <v>Night sitter</v>
      </c>
      <c r="AG16" s="228" t="s">
        <v>19</v>
      </c>
      <c r="AH16" s="100"/>
    </row>
    <row r="17" spans="2:34" ht="12" customHeight="1">
      <c r="B17" s="224" t="s">
        <v>54</v>
      </c>
      <c r="C17" s="228"/>
      <c r="O17" s="205" t="s">
        <v>55</v>
      </c>
      <c r="P17" s="199" t="s">
        <v>170</v>
      </c>
      <c r="Q17" s="204" t="s">
        <v>133</v>
      </c>
      <c r="R17" s="206">
        <v>150</v>
      </c>
      <c r="S17" s="206">
        <v>150</v>
      </c>
      <c r="T17" s="207">
        <v>1</v>
      </c>
      <c r="U17" s="204" t="s">
        <v>132</v>
      </c>
      <c r="V17" s="204">
        <v>52</v>
      </c>
      <c r="AE17" s="224" t="s">
        <v>55</v>
      </c>
      <c r="AF17" s="233" t="str">
        <f t="shared" si="0"/>
        <v>Extra care housing</v>
      </c>
      <c r="AG17" s="228" t="s">
        <v>19</v>
      </c>
      <c r="AH17" s="100"/>
    </row>
    <row r="18" spans="2:34" ht="12" customHeight="1">
      <c r="B18" s="224" t="s">
        <v>56</v>
      </c>
      <c r="C18" s="228"/>
      <c r="O18" s="205" t="s">
        <v>57</v>
      </c>
      <c r="P18" s="199" t="s">
        <v>152</v>
      </c>
      <c r="Q18" s="204" t="s">
        <v>153</v>
      </c>
      <c r="R18" s="206">
        <v>21.96</v>
      </c>
      <c r="S18" s="206">
        <v>21.96</v>
      </c>
      <c r="T18" s="207">
        <v>1</v>
      </c>
      <c r="U18" s="204" t="s">
        <v>132</v>
      </c>
      <c r="V18" s="204">
        <v>250</v>
      </c>
      <c r="AE18" s="224" t="s">
        <v>57</v>
      </c>
      <c r="AF18" s="233" t="str">
        <f t="shared" si="0"/>
        <v>Day care</v>
      </c>
      <c r="AG18" s="228" t="s">
        <v>19</v>
      </c>
      <c r="AH18" s="100"/>
    </row>
    <row r="19" spans="2:34" ht="12" customHeight="1">
      <c r="B19" s="225" t="s">
        <v>58</v>
      </c>
      <c r="C19" s="228"/>
      <c r="O19" s="205" t="s">
        <v>59</v>
      </c>
      <c r="P19" s="199"/>
      <c r="Q19" s="204"/>
      <c r="R19" s="206"/>
      <c r="S19" s="206"/>
      <c r="T19" s="207"/>
      <c r="U19" s="283"/>
      <c r="V19" s="204"/>
      <c r="AE19" s="224" t="s">
        <v>59</v>
      </c>
      <c r="AF19" s="233">
        <f t="shared" si="0"/>
      </c>
      <c r="AG19" s="228"/>
      <c r="AH19" s="100"/>
    </row>
    <row r="20" spans="3:34" ht="12" customHeight="1">
      <c r="C20" s="52"/>
      <c r="O20" s="205" t="s">
        <v>60</v>
      </c>
      <c r="P20" s="199"/>
      <c r="Q20" s="204"/>
      <c r="R20" s="206"/>
      <c r="S20" s="206"/>
      <c r="T20" s="207"/>
      <c r="U20" s="204"/>
      <c r="V20" s="204"/>
      <c r="AE20" s="224" t="s">
        <v>60</v>
      </c>
      <c r="AF20" s="233">
        <f t="shared" si="0"/>
      </c>
      <c r="AG20" s="228"/>
      <c r="AH20" s="100"/>
    </row>
    <row r="21" spans="2:34" ht="12" customHeight="1">
      <c r="B21" s="3"/>
      <c r="C21" s="48"/>
      <c r="O21" s="205" t="s">
        <v>61</v>
      </c>
      <c r="P21" s="199"/>
      <c r="Q21" s="204"/>
      <c r="R21" s="206"/>
      <c r="S21" s="206"/>
      <c r="T21" s="207"/>
      <c r="U21" s="204"/>
      <c r="V21" s="204"/>
      <c r="AE21" s="224" t="s">
        <v>61</v>
      </c>
      <c r="AF21" s="233">
        <f t="shared" si="0"/>
      </c>
      <c r="AG21" s="228"/>
      <c r="AH21" s="100"/>
    </row>
    <row r="22" spans="2:34" ht="12" customHeight="1">
      <c r="B22" s="3"/>
      <c r="C22" s="48"/>
      <c r="O22" s="205" t="s">
        <v>62</v>
      </c>
      <c r="P22" s="199"/>
      <c r="Q22" s="204"/>
      <c r="R22" s="206"/>
      <c r="S22" s="206"/>
      <c r="T22" s="207"/>
      <c r="U22" s="204"/>
      <c r="V22" s="204"/>
      <c r="AE22" s="224" t="s">
        <v>62</v>
      </c>
      <c r="AF22" s="233">
        <f t="shared" si="0"/>
      </c>
      <c r="AG22" s="228"/>
      <c r="AH22" s="100"/>
    </row>
    <row r="23" spans="15:34" ht="12" customHeight="1">
      <c r="O23" s="208" t="s">
        <v>63</v>
      </c>
      <c r="P23" s="209"/>
      <c r="Q23" s="210"/>
      <c r="R23" s="211"/>
      <c r="S23" s="211"/>
      <c r="T23" s="212"/>
      <c r="U23" s="210"/>
      <c r="V23" s="210"/>
      <c r="AE23" s="225" t="s">
        <v>63</v>
      </c>
      <c r="AF23" s="234">
        <f t="shared" si="0"/>
      </c>
      <c r="AG23" s="229"/>
      <c r="AH23" s="100"/>
    </row>
    <row r="24" spans="15:22" ht="12" customHeight="1">
      <c r="O24" s="213" t="s">
        <v>64</v>
      </c>
      <c r="P24" s="214"/>
      <c r="Q24" s="215"/>
      <c r="R24" s="216"/>
      <c r="S24" s="216"/>
      <c r="T24" s="216"/>
      <c r="U24" s="216"/>
      <c r="V24" s="216"/>
    </row>
    <row r="25" spans="15:33" ht="12" customHeight="1">
      <c r="O25" s="217" t="s">
        <v>65</v>
      </c>
      <c r="P25" s="218"/>
      <c r="Q25" s="219"/>
      <c r="R25" s="220"/>
      <c r="S25" s="220"/>
      <c r="T25" s="220"/>
      <c r="U25" s="219"/>
      <c r="V25" s="219"/>
      <c r="AG25" s="31"/>
    </row>
    <row r="26" ht="12" customHeight="1"/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2"/>
  <headerFooter alignWithMargins="0">
    <oddHeader>&amp;C&amp;A</oddHeader>
    <oddFooter>&amp;CPage &amp;P</oddFooter>
  </headerFooter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P38"/>
  <sheetViews>
    <sheetView workbookViewId="0" topLeftCell="E1">
      <selection activeCell="M2" sqref="M2:P14"/>
    </sheetView>
  </sheetViews>
  <sheetFormatPr defaultColWidth="9.140625" defaultRowHeight="12.75"/>
  <cols>
    <col min="1" max="1" width="30.421875" style="0" customWidth="1"/>
    <col min="2" max="2" width="16.8515625" style="30" customWidth="1"/>
    <col min="4" max="4" width="27.57421875" style="0" customWidth="1"/>
    <col min="5" max="5" width="9.140625" style="30" customWidth="1"/>
    <col min="6" max="6" width="13.140625" style="30" customWidth="1"/>
    <col min="10" max="10" width="15.140625" style="0" customWidth="1"/>
    <col min="11" max="11" width="15.421875" style="0" customWidth="1"/>
    <col min="12" max="18" width="12.00390625" style="0" customWidth="1"/>
  </cols>
  <sheetData>
    <row r="1" spans="1:14" ht="12.75">
      <c r="A1" t="s">
        <v>163</v>
      </c>
      <c r="D1" t="s">
        <v>108</v>
      </c>
      <c r="N1" t="s">
        <v>109</v>
      </c>
    </row>
    <row r="2" spans="3:16" ht="12.75">
      <c r="C2" t="s">
        <v>110</v>
      </c>
      <c r="D2" t="s">
        <v>91</v>
      </c>
      <c r="E2" s="30" t="s">
        <v>102</v>
      </c>
      <c r="F2" s="30" t="s">
        <v>103</v>
      </c>
      <c r="G2" t="s">
        <v>101</v>
      </c>
      <c r="H2" t="s">
        <v>111</v>
      </c>
      <c r="J2" s="284" t="s">
        <v>101</v>
      </c>
      <c r="K2" s="284" t="s">
        <v>112</v>
      </c>
      <c r="L2" s="36" t="s">
        <v>97</v>
      </c>
      <c r="M2" s="7"/>
      <c r="N2" t="s">
        <v>101</v>
      </c>
      <c r="O2" t="s">
        <v>102</v>
      </c>
      <c r="P2" t="s">
        <v>103</v>
      </c>
    </row>
    <row r="3" spans="1:16" ht="12.75">
      <c r="A3" t="str">
        <f>INPUT!C4</f>
        <v>Care home residents - not EMH</v>
      </c>
      <c r="B3" s="30">
        <f>RESULTS!AV$24</f>
        <v>20826598.74</v>
      </c>
      <c r="C3">
        <f>INPUT!AH4</f>
        <v>0</v>
      </c>
      <c r="D3" t="str">
        <f>INPUT!P4</f>
        <v>Community nurse</v>
      </c>
      <c r="E3" s="30">
        <f>RESULTS!G4/1000</f>
        <v>0</v>
      </c>
      <c r="F3" s="30">
        <f>RESULTS!H4/1000</f>
        <v>694.375</v>
      </c>
      <c r="G3" t="str">
        <f>INPUT!AG4</f>
        <v>G2</v>
      </c>
      <c r="H3" t="str">
        <f>VLOOKUP(G3,INPUT!$AB$4:$AC$14,2,TRUE)</f>
        <v>Community health</v>
      </c>
      <c r="J3" s="35" t="s">
        <v>19</v>
      </c>
      <c r="K3" s="35" t="s">
        <v>113</v>
      </c>
      <c r="L3" s="37">
        <v>13527.52</v>
      </c>
      <c r="M3" s="47" t="str">
        <f>J3</f>
        <v>G1</v>
      </c>
      <c r="N3" t="str">
        <f>VLOOKUP(M3,INPUT!$AB$4:$AC$14,2,TRUE)</f>
        <v>Social care</v>
      </c>
      <c r="O3">
        <f>L4</f>
        <v>0</v>
      </c>
      <c r="P3" s="47">
        <f>L3</f>
        <v>13527.52</v>
      </c>
    </row>
    <row r="4" spans="1:16" ht="12.75">
      <c r="A4" t="str">
        <f>INPUT!C5</f>
        <v>Care home residents -  EMH</v>
      </c>
      <c r="B4" s="30">
        <f>RESULTS!AW$24</f>
        <v>4567983.100000001</v>
      </c>
      <c r="C4">
        <f>INPUT!AH5</f>
        <v>0</v>
      </c>
      <c r="D4" t="str">
        <f>INPUT!P5</f>
        <v>Physiotherapist</v>
      </c>
      <c r="E4" s="30">
        <f>RESULTS!G5/1000</f>
        <v>0</v>
      </c>
      <c r="F4" s="30">
        <f>RESULTS!H5/1000</f>
        <v>6.874999999999999</v>
      </c>
      <c r="G4" t="str">
        <f>INPUT!AG5</f>
        <v>G2</v>
      </c>
      <c r="H4" t="str">
        <f>VLOOKUP(G4,INPUT!$AB$4:$AC$14,2,TRUE)</f>
        <v>Community health</v>
      </c>
      <c r="J4" s="40"/>
      <c r="K4" s="38" t="s">
        <v>114</v>
      </c>
      <c r="L4" s="39">
        <v>0</v>
      </c>
      <c r="M4" s="47" t="str">
        <f>J5</f>
        <v>G2</v>
      </c>
      <c r="N4" t="str">
        <f>VLOOKUP(M4,INPUT!$AB$4:$AC$14,2,TRUE)</f>
        <v>Community health</v>
      </c>
      <c r="O4">
        <f>L6</f>
        <v>0</v>
      </c>
      <c r="P4" s="47">
        <f>L5</f>
        <v>673.75</v>
      </c>
    </row>
    <row r="5" spans="1:16" ht="12.75">
      <c r="A5" t="str">
        <f>INPUT!C6</f>
        <v>Case management - frail older people</v>
      </c>
      <c r="B5" s="30">
        <f>RESULTS!AX$24</f>
        <v>12033450</v>
      </c>
      <c r="C5">
        <f>INPUT!AH6</f>
        <v>0</v>
      </c>
      <c r="D5" t="str">
        <f>INPUT!P6</f>
        <v>Care Assistant</v>
      </c>
      <c r="E5" s="30">
        <f>RESULTS!G6/1000</f>
        <v>0</v>
      </c>
      <c r="F5" s="30">
        <f>RESULTS!H6/1000</f>
        <v>16297.393493333333</v>
      </c>
      <c r="G5" t="str">
        <f>INPUT!AG6</f>
        <v>G1</v>
      </c>
      <c r="H5" t="str">
        <f>VLOOKUP(G5,INPUT!$AB$4:$AC$14,2,TRUE)</f>
        <v>Social care</v>
      </c>
      <c r="J5" s="35" t="s">
        <v>22</v>
      </c>
      <c r="K5" s="35" t="s">
        <v>113</v>
      </c>
      <c r="L5" s="37">
        <v>673.75</v>
      </c>
      <c r="M5" s="47" t="str">
        <f>J7</f>
        <v>G3</v>
      </c>
      <c r="N5" t="str">
        <f>VLOOKUP(M5,INPUT!$AB$4:$AC$14,2,TRUE)</f>
        <v>Acute health</v>
      </c>
      <c r="O5">
        <f>L8</f>
        <v>0</v>
      </c>
      <c r="P5" s="47">
        <f>L7</f>
        <v>4620</v>
      </c>
    </row>
    <row r="6" spans="1:16" ht="12.75">
      <c r="A6" t="str">
        <f>INPUT!C7</f>
        <v>Other long term care needs</v>
      </c>
      <c r="B6" s="30">
        <f>RESULTS!AY$24</f>
        <v>2795276</v>
      </c>
      <c r="C6">
        <f>INPUT!AH7</f>
        <v>0</v>
      </c>
      <c r="D6" t="str">
        <f>INPUT!P7</f>
        <v>OT</v>
      </c>
      <c r="E6" s="30">
        <f>RESULTS!G7/1000</f>
        <v>0</v>
      </c>
      <c r="F6" s="30">
        <f>RESULTS!H7/1000</f>
        <v>289.717</v>
      </c>
      <c r="G6" t="str">
        <f>INPUT!AG7</f>
        <v>G1</v>
      </c>
      <c r="H6" t="str">
        <f>VLOOKUP(G6,INPUT!$AB$4:$AC$14,2,TRUE)</f>
        <v>Social care</v>
      </c>
      <c r="J6" s="40"/>
      <c r="K6" s="38" t="s">
        <v>114</v>
      </c>
      <c r="L6" s="39">
        <v>0</v>
      </c>
      <c r="M6" s="47" t="str">
        <f>J9</f>
        <v>G4</v>
      </c>
      <c r="N6" t="str">
        <f>VLOOKUP(M6,INPUT!$AB$4:$AC$14,2,TRUE)</f>
        <v>Telecare</v>
      </c>
      <c r="O6">
        <f>L10</f>
        <v>0</v>
      </c>
      <c r="P6" s="47">
        <f>L9</f>
        <v>0</v>
      </c>
    </row>
    <row r="7" spans="1:16" ht="12.75">
      <c r="A7" t="str">
        <f>INPUT!C8</f>
        <v>Other low intensity needs</v>
      </c>
      <c r="B7" s="30">
        <f>RESULTS!AZ$24</f>
        <v>2249000</v>
      </c>
      <c r="C7">
        <f>INPUT!AH8</f>
        <v>0</v>
      </c>
      <c r="D7" t="str">
        <f>INPUT!P8</f>
        <v>Geriatrician</v>
      </c>
      <c r="E7" s="30">
        <f>RESULTS!G8/1000</f>
        <v>0</v>
      </c>
      <c r="F7" s="30">
        <f>RESULTS!H8/1000</f>
        <v>0</v>
      </c>
      <c r="G7" t="str">
        <f>INPUT!AG8</f>
        <v>G2</v>
      </c>
      <c r="H7" t="str">
        <f>VLOOKUP(G7,INPUT!$AB$4:$AC$14,2,TRUE)</f>
        <v>Community health</v>
      </c>
      <c r="J7" s="35" t="s">
        <v>25</v>
      </c>
      <c r="K7" s="35" t="s">
        <v>113</v>
      </c>
      <c r="L7" s="37">
        <v>4620</v>
      </c>
      <c r="M7" s="47" t="str">
        <f>J11</f>
        <v>G5</v>
      </c>
      <c r="N7" t="str">
        <f>VLOOKUP(M7,INPUT!$AB$4:$AC$14,2,TRUE)</f>
        <v>Care Home</v>
      </c>
      <c r="O7">
        <f>L12</f>
        <v>0</v>
      </c>
      <c r="P7" s="47">
        <f>L11</f>
        <v>25926.153066666666</v>
      </c>
    </row>
    <row r="8" spans="1:16" ht="12.75">
      <c r="A8" t="str">
        <f>INPUT!C9</f>
        <v>Unsupported at home &gt;65</v>
      </c>
      <c r="B8" s="30">
        <f>RESULTS!BA$24</f>
        <v>0</v>
      </c>
      <c r="C8">
        <f>INPUT!AH9</f>
        <v>0</v>
      </c>
      <c r="D8" t="str">
        <f>INPUT!P9</f>
        <v>Rehab asst</v>
      </c>
      <c r="E8" s="30">
        <f>RESULTS!G9/1000</f>
        <v>0</v>
      </c>
      <c r="F8" s="30">
        <f>RESULTS!H9/1000</f>
        <v>0</v>
      </c>
      <c r="G8" t="str">
        <f>INPUT!AG9</f>
        <v>G2</v>
      </c>
      <c r="H8" t="str">
        <f>VLOOKUP(G8,INPUT!$AB$4:$AC$14,2,TRUE)</f>
        <v>Community health</v>
      </c>
      <c r="J8" s="40"/>
      <c r="K8" s="38" t="s">
        <v>114</v>
      </c>
      <c r="L8" s="39">
        <v>0</v>
      </c>
      <c r="M8" s="47">
        <f>J13</f>
        <v>0</v>
      </c>
      <c r="N8" t="e">
        <f>VLOOKUP(M8,INPUT!$AB$4:$AC$14,2,TRUE)</f>
        <v>#N/A</v>
      </c>
      <c r="O8">
        <f>L14</f>
        <v>0</v>
      </c>
      <c r="P8" s="47">
        <f>L13</f>
        <v>0</v>
      </c>
    </row>
    <row r="9" spans="1:16" ht="12.75">
      <c r="A9">
        <f>INPUT!C10</f>
        <v>0</v>
      </c>
      <c r="B9" s="30">
        <f>RESULTS!BB$24</f>
        <v>0</v>
      </c>
      <c r="C9">
        <f>INPUT!AH10</f>
        <v>0</v>
      </c>
      <c r="D9" t="str">
        <f>INPUT!P10</f>
        <v>Care home EMH</v>
      </c>
      <c r="E9" s="30">
        <f>RESULTS!G10/1000</f>
        <v>0</v>
      </c>
      <c r="F9" s="30">
        <f>RESULTS!H10/1000</f>
        <v>3956.6366666666668</v>
      </c>
      <c r="G9" t="str">
        <f>INPUT!AG10</f>
        <v>G5</v>
      </c>
      <c r="H9" t="str">
        <f>VLOOKUP(G9,INPUT!$AB$4:$AC$14,2,TRUE)</f>
        <v>Care Home</v>
      </c>
      <c r="J9" s="35" t="s">
        <v>28</v>
      </c>
      <c r="K9" s="35" t="s">
        <v>113</v>
      </c>
      <c r="L9" s="37">
        <v>0</v>
      </c>
      <c r="M9" s="47">
        <f>J15</f>
        <v>0</v>
      </c>
      <c r="N9" t="e">
        <f>VLOOKUP(M9,INPUT!$AB$4:$AC$14,2,TRUE)</f>
        <v>#N/A</v>
      </c>
      <c r="O9">
        <f>L16</f>
        <v>0</v>
      </c>
      <c r="P9" s="47">
        <f>L15</f>
        <v>0</v>
      </c>
    </row>
    <row r="10" spans="1:16" ht="12.75">
      <c r="A10">
        <f>INPUT!C11</f>
        <v>0</v>
      </c>
      <c r="B10" s="30">
        <f>RESULTS!BC$24</f>
        <v>0</v>
      </c>
      <c r="C10">
        <f>INPUT!AH11</f>
        <v>0</v>
      </c>
      <c r="D10" t="str">
        <f>INPUT!P11</f>
        <v>Care home (non-EMH)</v>
      </c>
      <c r="E10" s="30">
        <f>RESULTS!G11/1000</f>
        <v>0</v>
      </c>
      <c r="F10" s="30">
        <f>RESULTS!H11/1000</f>
        <v>14889.900479999998</v>
      </c>
      <c r="G10" t="str">
        <f>INPUT!AG11</f>
        <v>G5</v>
      </c>
      <c r="H10" t="str">
        <f>VLOOKUP(G10,INPUT!$AB$4:$AC$14,2,TRUE)</f>
        <v>Care Home</v>
      </c>
      <c r="J10" s="40"/>
      <c r="K10" s="38" t="s">
        <v>114</v>
      </c>
      <c r="L10" s="39">
        <v>0</v>
      </c>
      <c r="M10" s="47">
        <f>J17</f>
        <v>0</v>
      </c>
      <c r="N10" t="e">
        <f>VLOOKUP(M10,INPUT!$AB$4:$AC$14,2,TRUE)</f>
        <v>#N/A</v>
      </c>
      <c r="O10">
        <f>L18</f>
        <v>0</v>
      </c>
      <c r="P10" s="47">
        <f>L17</f>
        <v>0</v>
      </c>
    </row>
    <row r="11" spans="1:16" ht="12.75">
      <c r="A11">
        <f>INPUT!C12</f>
        <v>0</v>
      </c>
      <c r="B11" s="30">
        <f>RESULTS!BD$24</f>
        <v>0</v>
      </c>
      <c r="C11">
        <f>INPUT!AH12</f>
        <v>0</v>
      </c>
      <c r="D11" t="str">
        <f>INPUT!P12</f>
        <v>Acute bed</v>
      </c>
      <c r="E11" s="30">
        <f>RESULTS!G12/1000</f>
        <v>0</v>
      </c>
      <c r="F11" s="30">
        <f>RESULTS!H12/1000</f>
        <v>4158</v>
      </c>
      <c r="G11" t="str">
        <f>INPUT!AG12</f>
        <v>G3</v>
      </c>
      <c r="H11" t="str">
        <f>VLOOKUP(G11,INPUT!$AB$4:$AC$14,2,TRUE)</f>
        <v>Acute health</v>
      </c>
      <c r="J11" s="35" t="s">
        <v>31</v>
      </c>
      <c r="K11" s="35" t="s">
        <v>113</v>
      </c>
      <c r="L11" s="37">
        <v>25926.153066666666</v>
      </c>
      <c r="M11" s="47">
        <f>J19</f>
        <v>0</v>
      </c>
      <c r="N11" t="e">
        <f>VLOOKUP(M11,INPUT!$AB$4:$AC$14,2,TRUE)</f>
        <v>#N/A</v>
      </c>
      <c r="O11">
        <f>L20</f>
        <v>0</v>
      </c>
      <c r="P11" s="47">
        <f>L19</f>
        <v>0</v>
      </c>
    </row>
    <row r="12" spans="1:16" ht="12.75">
      <c r="A12">
        <f>INPUT!C13</f>
        <v>0</v>
      </c>
      <c r="B12" s="30">
        <f>RESULTS!BE$24</f>
        <v>0</v>
      </c>
      <c r="C12">
        <f>INPUT!AH13</f>
        <v>0</v>
      </c>
      <c r="D12" t="str">
        <f>INPUT!P13</f>
        <v>Comm hospital bed</v>
      </c>
      <c r="E12" s="30">
        <f>RESULTS!G13/1000</f>
        <v>0</v>
      </c>
      <c r="F12" s="30">
        <f>RESULTS!H13/1000</f>
        <v>0</v>
      </c>
      <c r="G12" t="str">
        <f>INPUT!AG13</f>
        <v>G2</v>
      </c>
      <c r="H12" t="str">
        <f>VLOOKUP(G12,INPUT!$AB$4:$AC$14,2,TRUE)</f>
        <v>Community health</v>
      </c>
      <c r="J12" s="41"/>
      <c r="K12" s="42" t="s">
        <v>114</v>
      </c>
      <c r="L12" s="43">
        <v>0</v>
      </c>
      <c r="M12" s="47">
        <f>J13</f>
        <v>0</v>
      </c>
      <c r="N12" t="e">
        <f>VLOOKUP(M12,INPUT!$AB$4:$AC$14,2,TRUE)</f>
        <v>#N/A</v>
      </c>
      <c r="O12">
        <f>L22</f>
        <v>0</v>
      </c>
      <c r="P12" s="47">
        <f>L21</f>
        <v>0</v>
      </c>
    </row>
    <row r="13" spans="1:13" ht="12.75">
      <c r="A13">
        <f>INPUT!C14</f>
        <v>0</v>
      </c>
      <c r="B13" s="30">
        <f>RESULTS!BF$24</f>
        <v>0</v>
      </c>
      <c r="C13">
        <f>INPUT!AH14</f>
        <v>0</v>
      </c>
      <c r="D13" t="str">
        <f>INPUT!P14</f>
        <v>Telecare</v>
      </c>
      <c r="E13" s="30">
        <f>RESULTS!G14/1000</f>
        <v>0</v>
      </c>
      <c r="F13" s="30">
        <f>RESULTS!H14/1000</f>
        <v>674.6142</v>
      </c>
      <c r="G13" t="str">
        <f>INPUT!AG14</f>
        <v>G4</v>
      </c>
      <c r="H13" t="str">
        <f>VLOOKUP(G13,INPUT!$AB$4:$AC$14,2,TRUE)</f>
        <v>Telecare</v>
      </c>
      <c r="M13" s="47"/>
    </row>
    <row r="14" spans="1:13" ht="12.75">
      <c r="A14">
        <f>INPUT!C15</f>
        <v>0</v>
      </c>
      <c r="B14" s="30">
        <f>RESULTS!BG$24</f>
        <v>0</v>
      </c>
      <c r="C14">
        <f>INPUT!AH15</f>
        <v>0</v>
      </c>
      <c r="D14" t="str">
        <f>INPUT!P15</f>
        <v>CPN</v>
      </c>
      <c r="E14" s="30">
        <f>RESULTS!G15/1000</f>
        <v>0</v>
      </c>
      <c r="F14" s="30">
        <f>RESULTS!H15/1000</f>
        <v>0</v>
      </c>
      <c r="G14" t="str">
        <f>INPUT!AG15</f>
        <v>G2</v>
      </c>
      <c r="H14" t="str">
        <f>VLOOKUP(G14,INPUT!$AB$4:$AC$14,2,TRUE)</f>
        <v>Community health</v>
      </c>
      <c r="M14" s="47"/>
    </row>
    <row r="15" spans="1:13" ht="12.75">
      <c r="A15">
        <f>INPUT!C16</f>
        <v>0</v>
      </c>
      <c r="B15" s="30">
        <f>RESULTS!BH$24</f>
        <v>0</v>
      </c>
      <c r="C15">
        <f>INPUT!AH16</f>
        <v>0</v>
      </c>
      <c r="D15" t="str">
        <f>INPUT!P16</f>
        <v>Night sitter</v>
      </c>
      <c r="E15" s="30">
        <f>RESULTS!G16/1000</f>
        <v>0</v>
      </c>
      <c r="F15" s="30">
        <f>RESULTS!H16/1000</f>
        <v>19.65</v>
      </c>
      <c r="G15" t="str">
        <f>INPUT!AG16</f>
        <v>G1</v>
      </c>
      <c r="H15" t="str">
        <f>VLOOKUP(G15,INPUT!$AB$4:$AC$14,2,TRUE)</f>
        <v>Social care</v>
      </c>
      <c r="M15" s="47"/>
    </row>
    <row r="16" spans="1:13" ht="12.75">
      <c r="A16">
        <f>INPUT!C17</f>
        <v>0</v>
      </c>
      <c r="B16" s="30">
        <f>RESULTS!BI$24</f>
        <v>0</v>
      </c>
      <c r="C16">
        <f>INPUT!AH17</f>
        <v>0</v>
      </c>
      <c r="D16" t="str">
        <f>INPUT!P17</f>
        <v>Extra care housing</v>
      </c>
      <c r="E16" s="30">
        <f>RESULTS!G17/1000</f>
        <v>0</v>
      </c>
      <c r="F16" s="30">
        <f>RESULTS!H17/1000</f>
        <v>1485.146</v>
      </c>
      <c r="G16" t="str">
        <f>INPUT!AG17</f>
        <v>G1</v>
      </c>
      <c r="H16" t="str">
        <f>VLOOKUP(G16,INPUT!$AB$4:$AC$14,2,TRUE)</f>
        <v>Social care</v>
      </c>
      <c r="M16" s="47"/>
    </row>
    <row r="17" spans="1:13" ht="12.75">
      <c r="A17">
        <f>INPUT!C18</f>
        <v>0</v>
      </c>
      <c r="B17" s="30">
        <f>RESULTS!BJ$24</f>
        <v>0</v>
      </c>
      <c r="C17">
        <f>INPUT!AH18</f>
        <v>0</v>
      </c>
      <c r="D17" t="str">
        <f>INPUT!P18</f>
        <v>Day care</v>
      </c>
      <c r="E17" s="30">
        <f>RESULTS!G18/1000</f>
        <v>0</v>
      </c>
      <c r="F17" s="30">
        <f>RESULTS!H18/1000</f>
        <v>0</v>
      </c>
      <c r="G17" t="str">
        <f>INPUT!AG18</f>
        <v>G1</v>
      </c>
      <c r="H17" t="str">
        <f>VLOOKUP(G17,INPUT!$AB$4:$AC$14,2,TRUE)</f>
        <v>Social care</v>
      </c>
      <c r="M17" s="47"/>
    </row>
    <row r="18" spans="1:13" ht="12.75">
      <c r="A18">
        <f>INPUT!C19</f>
        <v>0</v>
      </c>
      <c r="B18" s="30">
        <f>RESULTS!BK$24</f>
        <v>0</v>
      </c>
      <c r="C18">
        <f>INPUT!AH19</f>
        <v>0</v>
      </c>
      <c r="D18">
        <f>INPUT!P19</f>
        <v>0</v>
      </c>
      <c r="E18" s="30">
        <f>RESULTS!G19/1000</f>
        <v>0</v>
      </c>
      <c r="F18" s="30">
        <f>RESULTS!H19/1000</f>
        <v>0</v>
      </c>
      <c r="G18">
        <f>INPUT!AG19</f>
        <v>0</v>
      </c>
      <c r="H18" t="e">
        <f>VLOOKUP(G18,INPUT!$AB$4:$AC$14,2,TRUE)</f>
        <v>#N/A</v>
      </c>
      <c r="M18" s="47"/>
    </row>
    <row r="19" spans="1:13" ht="12.75">
      <c r="A19">
        <f>INPUT!C20</f>
        <v>0</v>
      </c>
      <c r="B19" s="30" t="e">
        <f>RESULTS!#REF!</f>
        <v>#REF!</v>
      </c>
      <c r="C19">
        <f>INPUT!AH20</f>
        <v>0</v>
      </c>
      <c r="D19">
        <f>INPUT!P20</f>
        <v>0</v>
      </c>
      <c r="E19" s="30">
        <f>RESULTS!G20/1000</f>
        <v>0</v>
      </c>
      <c r="F19" s="30">
        <f>RESULTS!H20/1000</f>
        <v>0</v>
      </c>
      <c r="G19">
        <f>INPUT!AG20</f>
        <v>0</v>
      </c>
      <c r="H19" t="e">
        <f>VLOOKUP(G19,INPUT!$AB$4:$AC$14,2,TRUE)</f>
        <v>#N/A</v>
      </c>
      <c r="M19" s="47"/>
    </row>
    <row r="20" spans="3:13" ht="12.75">
      <c r="C20">
        <f>INPUT!AH21</f>
        <v>0</v>
      </c>
      <c r="D20">
        <f>INPUT!P21</f>
        <v>0</v>
      </c>
      <c r="E20" s="30">
        <f>RESULTS!G21/1000</f>
        <v>0</v>
      </c>
      <c r="F20" s="30">
        <f>RESULTS!H21/1000</f>
        <v>0</v>
      </c>
      <c r="G20">
        <f>INPUT!AG21</f>
        <v>0</v>
      </c>
      <c r="H20" t="e">
        <f>VLOOKUP(G20,INPUT!$AB$4:$AC$14,2,TRUE)</f>
        <v>#N/A</v>
      </c>
      <c r="M20" s="47"/>
    </row>
    <row r="21" spans="3:13" ht="12.75">
      <c r="C21">
        <f>INPUT!AH22</f>
        <v>0</v>
      </c>
      <c r="D21">
        <f>INPUT!P22</f>
        <v>0</v>
      </c>
      <c r="E21" s="30">
        <f>RESULTS!G22/1000</f>
        <v>0</v>
      </c>
      <c r="F21" s="30">
        <f>RESULTS!H22/1000</f>
        <v>0</v>
      </c>
      <c r="G21">
        <f>INPUT!AG22</f>
        <v>0</v>
      </c>
      <c r="H21" t="e">
        <f>VLOOKUP(G21,INPUT!$AB$4:$AC$14,2,TRUE)</f>
        <v>#N/A</v>
      </c>
      <c r="J21" s="35"/>
      <c r="K21" s="35"/>
      <c r="L21" s="37"/>
      <c r="M21" s="47"/>
    </row>
    <row r="22" spans="3:13" ht="12.75">
      <c r="C22">
        <f>INPUT!AH23</f>
        <v>0</v>
      </c>
      <c r="D22">
        <f>INPUT!P23</f>
        <v>0</v>
      </c>
      <c r="E22" s="30">
        <f>RESULTS!G23/1000</f>
        <v>0</v>
      </c>
      <c r="F22" s="30">
        <f>RESULTS!H23/1000</f>
        <v>0</v>
      </c>
      <c r="G22">
        <f>INPUT!AG23</f>
        <v>0</v>
      </c>
      <c r="H22" t="e">
        <f>VLOOKUP(G22,INPUT!$AB$4:$AC$14,2,TRUE)</f>
        <v>#N/A</v>
      </c>
      <c r="J22" s="40"/>
      <c r="K22" s="38"/>
      <c r="L22" s="39"/>
      <c r="M22" s="47"/>
    </row>
    <row r="23" spans="10:13" ht="12.75">
      <c r="J23" s="40"/>
      <c r="K23" s="38"/>
      <c r="L23" s="39"/>
      <c r="M23" s="47"/>
    </row>
    <row r="24" spans="10:13" ht="12.75">
      <c r="J24" s="40"/>
      <c r="K24" s="38"/>
      <c r="L24" s="39"/>
      <c r="M24" s="47"/>
    </row>
    <row r="25" spans="10:13" ht="12.75">
      <c r="J25" s="40"/>
      <c r="K25" s="38"/>
      <c r="L25" s="39"/>
      <c r="M25" s="47"/>
    </row>
    <row r="26" spans="10:13" ht="12.75">
      <c r="J26" s="40"/>
      <c r="K26" s="38"/>
      <c r="L26" s="39"/>
      <c r="M26" s="47"/>
    </row>
    <row r="27" spans="10:13" ht="12.75">
      <c r="J27" s="40"/>
      <c r="K27" s="38"/>
      <c r="L27" s="39"/>
      <c r="M27" s="47"/>
    </row>
    <row r="28" spans="10:13" ht="12.75">
      <c r="J28" s="40"/>
      <c r="K28" s="38"/>
      <c r="L28" s="39"/>
      <c r="M28" s="47"/>
    </row>
    <row r="29" spans="10:13" ht="12.75">
      <c r="J29" s="40"/>
      <c r="K29" s="38"/>
      <c r="L29" s="39"/>
      <c r="M29" s="47"/>
    </row>
    <row r="30" spans="10:13" ht="12.75">
      <c r="J30" s="35"/>
      <c r="K30" s="35"/>
      <c r="L30" s="37"/>
      <c r="M30" s="47"/>
    </row>
    <row r="31" spans="10:13" ht="12.75">
      <c r="J31" s="40"/>
      <c r="K31" s="38"/>
      <c r="L31" s="39"/>
      <c r="M31" s="47"/>
    </row>
    <row r="32" spans="10:13" ht="12.75">
      <c r="J32" s="40"/>
      <c r="K32" s="38"/>
      <c r="L32" s="39"/>
      <c r="M32" s="47"/>
    </row>
    <row r="33" spans="10:13" ht="12.75">
      <c r="J33" s="40"/>
      <c r="K33" s="38"/>
      <c r="L33" s="39"/>
      <c r="M33" s="47"/>
    </row>
    <row r="34" spans="10:13" ht="12.75">
      <c r="J34" s="40"/>
      <c r="K34" s="38"/>
      <c r="L34" s="39"/>
      <c r="M34" s="47"/>
    </row>
    <row r="35" spans="10:13" ht="12.75">
      <c r="J35" s="40"/>
      <c r="K35" s="38"/>
      <c r="L35" s="39"/>
      <c r="M35" s="47"/>
    </row>
    <row r="36" spans="10:13" ht="12.75">
      <c r="J36" s="40"/>
      <c r="K36" s="38"/>
      <c r="L36" s="39"/>
      <c r="M36" s="47"/>
    </row>
    <row r="37" spans="10:13" ht="12.75">
      <c r="J37" s="40"/>
      <c r="K37" s="38"/>
      <c r="L37" s="39"/>
      <c r="M37" s="47"/>
    </row>
    <row r="38" spans="10:12" ht="12.75">
      <c r="J38" s="41"/>
      <c r="K38" s="42"/>
      <c r="L38" s="4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0"/>
  <dimension ref="A1:J30"/>
  <sheetViews>
    <sheetView workbookViewId="0" topLeftCell="C1">
      <selection activeCell="M27" sqref="M27"/>
    </sheetView>
  </sheetViews>
  <sheetFormatPr defaultColWidth="9.140625" defaultRowHeight="15" customHeight="1"/>
  <cols>
    <col min="2" max="2" width="22.00390625" style="0" customWidth="1"/>
    <col min="3" max="3" width="8.00390625" style="0" customWidth="1"/>
    <col min="7" max="7" width="20.57421875" style="0" customWidth="1"/>
    <col min="9" max="9" width="13.140625" style="0" customWidth="1"/>
    <col min="10" max="10" width="14.00390625" style="0" customWidth="1"/>
  </cols>
  <sheetData>
    <row r="1" spans="1:10" s="22" customFormat="1" ht="19.5" customHeight="1">
      <c r="A1" s="21" t="s">
        <v>115</v>
      </c>
      <c r="B1" s="21"/>
      <c r="C1" s="21"/>
      <c r="D1" s="21"/>
      <c r="E1" s="21"/>
      <c r="F1" s="21"/>
      <c r="J1" s="23" t="s">
        <v>116</v>
      </c>
    </row>
    <row r="2" ht="15" customHeight="1">
      <c r="J2" s="24">
        <f ca="1">NOW()</f>
        <v>38987.43121365741</v>
      </c>
    </row>
    <row r="3" spans="1:6" s="18" customFormat="1" ht="15" customHeight="1">
      <c r="A3" s="18" t="s">
        <v>167</v>
      </c>
      <c r="F3" s="18" t="s">
        <v>117</v>
      </c>
    </row>
    <row r="5" spans="1:10" ht="15" customHeight="1">
      <c r="A5" s="11" t="s">
        <v>8</v>
      </c>
      <c r="B5" s="12" t="s">
        <v>9</v>
      </c>
      <c r="C5" s="13" t="s">
        <v>74</v>
      </c>
      <c r="D5" s="14" t="s">
        <v>75</v>
      </c>
      <c r="F5" s="11" t="s">
        <v>8</v>
      </c>
      <c r="G5" s="12" t="s">
        <v>9</v>
      </c>
      <c r="H5" s="12" t="s">
        <v>11</v>
      </c>
      <c r="I5" s="13" t="s">
        <v>118</v>
      </c>
      <c r="J5" s="17" t="s">
        <v>13</v>
      </c>
    </row>
    <row r="6" spans="1:10" ht="15" customHeight="1">
      <c r="A6" s="4">
        <f>IF(LEN($C6)&gt;0,INPUT!B4,"")</f>
      </c>
      <c r="B6" s="7">
        <f>IF(LEN($C6)&gt;0,INPUT!C4,"")</f>
      </c>
      <c r="C6" s="7">
        <f>IF(LEN(INPUT!D4)&gt;0,INPUT!D4,"")</f>
      </c>
      <c r="D6" s="9">
        <f>INPUT!E4</f>
        <v>0</v>
      </c>
      <c r="F6" s="4" t="str">
        <f>IF(LEN($H6)&gt;0,INPUT!O4,"")</f>
        <v>S1</v>
      </c>
      <c r="G6" s="7" t="str">
        <f>IF(LEN($H6)&gt;0,INPUT!P4,"")</f>
        <v>Community nurse</v>
      </c>
      <c r="H6" s="7" t="str">
        <f>IF(LEN(INPUT!Q4)=0,"",INPUT!Q4)</f>
        <v>Hrs</v>
      </c>
      <c r="I6" s="19">
        <f>IF(LEN(INPUT!S4)=0,"",INPUT!S4)</f>
        <v>25</v>
      </c>
      <c r="J6" s="15" t="str">
        <f>IF(LEN(INPUT!U4)=0,"",INPUT!U4)</f>
        <v>WTE</v>
      </c>
    </row>
    <row r="7" spans="1:10" ht="15" customHeight="1">
      <c r="A7" s="4">
        <f>IF(LEN($C7)&gt;0,INPUT!B5,"")</f>
      </c>
      <c r="B7" s="7">
        <f>IF(LEN($C7)&gt;0,INPUT!C5,"")</f>
      </c>
      <c r="C7" s="7">
        <f>IF(LEN(INPUT!D5)&gt;0,INPUT!D5,"")</f>
      </c>
      <c r="D7" s="9">
        <f>INPUT!E5</f>
        <v>0</v>
      </c>
      <c r="F7" s="4" t="str">
        <f>IF(LEN($H7)&gt;0,INPUT!O5,"")</f>
        <v>S2</v>
      </c>
      <c r="G7" s="7" t="str">
        <f>IF(LEN($H7)&gt;0,INPUT!P5,"")</f>
        <v>Physiotherapist</v>
      </c>
      <c r="H7" s="7" t="str">
        <f>IF(LEN(INPUT!Q5)=0,"",INPUT!Q5)</f>
        <v>Hrs</v>
      </c>
      <c r="I7" s="19">
        <f>IF(LEN(INPUT!S5)=0,"",INPUT!S5)</f>
        <v>25</v>
      </c>
      <c r="J7" s="15" t="str">
        <f>IF(LEN(INPUT!U5)=0,"",INPUT!U5)</f>
        <v>WTE</v>
      </c>
    </row>
    <row r="8" spans="1:10" ht="15" customHeight="1">
      <c r="A8" s="4">
        <f>IF(LEN($C8)&gt;0,INPUT!B6,"")</f>
      </c>
      <c r="B8" s="7">
        <f>IF(LEN($C8)&gt;0,INPUT!C6,"")</f>
      </c>
      <c r="C8" s="7">
        <f>IF(LEN(INPUT!D6)&gt;0,INPUT!D6,"")</f>
      </c>
      <c r="D8" s="9">
        <f>INPUT!E6</f>
        <v>0</v>
      </c>
      <c r="F8" s="4" t="str">
        <f>IF(LEN($H8)&gt;0,INPUT!O6,"")</f>
        <v>S3</v>
      </c>
      <c r="G8" s="7" t="str">
        <f>IF(LEN($H8)&gt;0,INPUT!P6,"")</f>
        <v>Care Assistant</v>
      </c>
      <c r="H8" s="7" t="str">
        <f>IF(LEN(INPUT!Q6)=0,"",INPUT!Q6)</f>
        <v>Hrs</v>
      </c>
      <c r="I8" s="19">
        <f>IF(LEN(INPUT!S6)=0,"",INPUT!S6)</f>
        <v>13.84</v>
      </c>
      <c r="J8" s="15" t="str">
        <f>IF(LEN(INPUT!U6)=0,"",INPUT!U6)</f>
        <v>WTE</v>
      </c>
    </row>
    <row r="9" spans="1:10" ht="15" customHeight="1">
      <c r="A9" s="4">
        <f>IF(LEN($C9)&gt;0,INPUT!B7,"")</f>
      </c>
      <c r="B9" s="7">
        <f>IF(LEN($C9)&gt;0,INPUT!C7,"")</f>
      </c>
      <c r="C9" s="7">
        <f>IF(LEN(INPUT!D7)&gt;0,INPUT!D7,"")</f>
      </c>
      <c r="D9" s="9">
        <f>INPUT!E7</f>
        <v>0</v>
      </c>
      <c r="F9" s="4" t="str">
        <f>IF(LEN($H9)&gt;0,INPUT!O7,"")</f>
        <v>S4</v>
      </c>
      <c r="G9" s="7" t="str">
        <f>IF(LEN($H9)&gt;0,INPUT!P7,"")</f>
        <v>OT</v>
      </c>
      <c r="H9" s="7" t="str">
        <f>IF(LEN(INPUT!Q7)=0,"",INPUT!Q7)</f>
        <v>Hrs</v>
      </c>
      <c r="I9" s="19">
        <f>IF(LEN(INPUT!S7)=0,"",INPUT!S7)</f>
        <v>25</v>
      </c>
      <c r="J9" s="15" t="str">
        <f>IF(LEN(INPUT!U7)=0,"",INPUT!U7)</f>
        <v>WTE</v>
      </c>
    </row>
    <row r="10" spans="1:10" ht="15" customHeight="1">
      <c r="A10" s="4">
        <f>IF(LEN($C10)&gt;0,INPUT!B8,"")</f>
      </c>
      <c r="B10" s="7">
        <f>IF(LEN($C10)&gt;0,INPUT!C8,"")</f>
      </c>
      <c r="C10" s="7">
        <f>IF(LEN(INPUT!D8)&gt;0,INPUT!D8,"")</f>
      </c>
      <c r="D10" s="9">
        <f>INPUT!E8</f>
        <v>0</v>
      </c>
      <c r="F10" s="4" t="str">
        <f>IF(LEN($H10)&gt;0,INPUT!O8,"")</f>
        <v>S5</v>
      </c>
      <c r="G10" s="7" t="str">
        <f>IF(LEN($H10)&gt;0,INPUT!P8,"")</f>
        <v>Geriatrician</v>
      </c>
      <c r="H10" s="7" t="str">
        <f>IF(LEN(INPUT!Q8)=0,"",INPUT!Q8)</f>
        <v>Hrs</v>
      </c>
      <c r="I10" s="19">
        <f>IF(LEN(INPUT!S8)=0,"",INPUT!S8)</f>
        <v>90</v>
      </c>
      <c r="J10" s="15" t="str">
        <f>IF(LEN(INPUT!U8)=0,"",INPUT!U8)</f>
        <v>WTE</v>
      </c>
    </row>
    <row r="11" spans="1:10" ht="15" customHeight="1">
      <c r="A11" s="4">
        <f>IF(LEN($C11)&gt;0,INPUT!B9,"")</f>
      </c>
      <c r="B11" s="7">
        <f>IF(LEN($C11)&gt;0,INPUT!C9,"")</f>
      </c>
      <c r="C11" s="7"/>
      <c r="D11" s="9">
        <f>INPUT!E9</f>
        <v>0</v>
      </c>
      <c r="F11" s="4" t="str">
        <f>IF(LEN($H11)&gt;0,INPUT!O9,"")</f>
        <v>S6</v>
      </c>
      <c r="G11" s="7" t="str">
        <f>IF(LEN($H11)&gt;0,INPUT!P9,"")</f>
        <v>Rehab asst</v>
      </c>
      <c r="H11" s="7" t="str">
        <f>IF(LEN(INPUT!Q9)=0,"",INPUT!Q9)</f>
        <v>Hrs</v>
      </c>
      <c r="I11" s="19">
        <f>IF(LEN(INPUT!S9)=0,"",INPUT!S9)</f>
        <v>15</v>
      </c>
      <c r="J11" s="15" t="str">
        <f>IF(LEN(INPUT!U9)=0,"",INPUT!U9)</f>
        <v>WTE</v>
      </c>
    </row>
    <row r="12" spans="1:10" ht="15" customHeight="1">
      <c r="A12" s="4">
        <f>IF(LEN($C12)&gt;0,INPUT!B10,"")</f>
      </c>
      <c r="B12" s="7">
        <f>IF(LEN($C12)&gt;0,INPUT!C10,"")</f>
      </c>
      <c r="C12" s="7">
        <f>IF(LEN(INPUT!D10)&gt;0,INPUT!D10,"")</f>
      </c>
      <c r="D12" s="9">
        <f>INPUT!E10</f>
        <v>0</v>
      </c>
      <c r="F12" s="4" t="str">
        <f>IF(LEN($H12)&gt;0,INPUT!O10,"")</f>
        <v>S7</v>
      </c>
      <c r="G12" s="7" t="str">
        <f>IF(LEN($H12)&gt;0,INPUT!P10,"")</f>
        <v>Care home EMH</v>
      </c>
      <c r="H12" s="7" t="str">
        <f>IF(LEN(INPUT!Q10)=0,"",INPUT!Q10)</f>
        <v>Wks</v>
      </c>
      <c r="I12" s="19">
        <f>IF(LEN(INPUT!S10)=0,"",INPUT!S10)</f>
        <v>410</v>
      </c>
      <c r="J12" s="15" t="str">
        <f>IF(LEN(INPUT!U10)=0,"",INPUT!U10)</f>
        <v>Places</v>
      </c>
    </row>
    <row r="13" spans="1:10" ht="15" customHeight="1">
      <c r="A13" s="4">
        <f>IF(LEN($C13)&gt;0,INPUT!B11,"")</f>
      </c>
      <c r="B13" s="7">
        <f>IF(LEN($C13)&gt;0,INPUT!C11,"")</f>
      </c>
      <c r="C13" s="7">
        <f>IF(LEN(INPUT!D11)&gt;0,INPUT!D11,"")</f>
      </c>
      <c r="D13" s="9">
        <f>INPUT!E11</f>
        <v>0</v>
      </c>
      <c r="F13" s="4" t="str">
        <f>IF(LEN($H13)&gt;0,INPUT!O11,"")</f>
        <v>S8</v>
      </c>
      <c r="G13" s="7" t="str">
        <f>IF(LEN($H13)&gt;0,INPUT!P11,"")</f>
        <v>Care home (non-EMH)</v>
      </c>
      <c r="H13" s="7" t="str">
        <f>IF(LEN(INPUT!Q11)=0,"",INPUT!Q11)</f>
        <v>Wks</v>
      </c>
      <c r="I13" s="19">
        <f>IF(LEN(INPUT!S11)=0,"",INPUT!S11)</f>
        <v>364</v>
      </c>
      <c r="J13" s="15" t="str">
        <f>IF(LEN(INPUT!U11)=0,"",INPUT!U11)</f>
        <v>Places</v>
      </c>
    </row>
    <row r="14" spans="1:10" ht="15" customHeight="1">
      <c r="A14" s="4">
        <f>IF(LEN($C14)&gt;0,INPUT!B12,"")</f>
      </c>
      <c r="B14" s="7">
        <f>IF(LEN($C14)&gt;0,INPUT!C12,"")</f>
      </c>
      <c r="C14" s="7">
        <f>IF(LEN(INPUT!D12)&gt;0,INPUT!D12,"")</f>
      </c>
      <c r="D14" s="9">
        <f>INPUT!E12</f>
        <v>0</v>
      </c>
      <c r="F14" s="4" t="str">
        <f>IF(LEN($H14)&gt;0,INPUT!O12,"")</f>
        <v>S9</v>
      </c>
      <c r="G14" s="7" t="str">
        <f>IF(LEN($H14)&gt;0,INPUT!P12,"")</f>
        <v>Acute bed</v>
      </c>
      <c r="H14" s="7" t="str">
        <f>IF(LEN(INPUT!Q12)=0,"",INPUT!Q12)</f>
        <v>Days</v>
      </c>
      <c r="I14" s="19">
        <f>IF(LEN(INPUT!S12)=0,"",INPUT!S12)</f>
        <v>400</v>
      </c>
      <c r="J14" s="15" t="str">
        <f>IF(LEN(INPUT!U12)=0,"",INPUT!U12)</f>
        <v>Beds</v>
      </c>
    </row>
    <row r="15" spans="1:10" ht="15" customHeight="1">
      <c r="A15" s="4">
        <f>IF(LEN($C15)&gt;0,INPUT!B13,"")</f>
      </c>
      <c r="B15" s="7">
        <f>IF(LEN($C15)&gt;0,INPUT!C13,"")</f>
      </c>
      <c r="C15" s="7">
        <f>IF(LEN(INPUT!D13)&gt;0,INPUT!D13,"")</f>
      </c>
      <c r="D15" s="9">
        <f>INPUT!E13</f>
        <v>0</v>
      </c>
      <c r="F15" s="4" t="str">
        <f>IF(LEN($H15)&gt;0,INPUT!O13,"")</f>
        <v>S10</v>
      </c>
      <c r="G15" s="7" t="str">
        <f>IF(LEN($H15)&gt;0,INPUT!P13,"")</f>
        <v>Comm hospital bed</v>
      </c>
      <c r="H15" s="7" t="str">
        <f>IF(LEN(INPUT!Q13)=0,"",INPUT!Q13)</f>
        <v>Days</v>
      </c>
      <c r="I15" s="19">
        <f>IF(LEN(INPUT!S13)=0,"",INPUT!S13)</f>
        <v>200</v>
      </c>
      <c r="J15" s="15" t="str">
        <f>IF(LEN(INPUT!U13)=0,"",INPUT!U13)</f>
        <v>Beds</v>
      </c>
    </row>
    <row r="16" spans="1:10" ht="15" customHeight="1">
      <c r="A16" s="4">
        <f>IF(LEN($C16)&gt;0,INPUT!B14,"")</f>
      </c>
      <c r="B16" s="7">
        <f>IF(LEN($C16)&gt;0,INPUT!C14,"")</f>
      </c>
      <c r="C16" s="7">
        <f>IF(LEN(INPUT!D14)&gt;0,INPUT!D14,"")</f>
      </c>
      <c r="D16" s="9">
        <f>INPUT!E14</f>
        <v>0</v>
      </c>
      <c r="F16" s="4" t="str">
        <f>IF(LEN($H16)&gt;0,INPUT!O14,"")</f>
        <v>S11</v>
      </c>
      <c r="G16" s="7" t="str">
        <f>IF(LEN($H16)&gt;0,INPUT!P14,"")</f>
        <v>Telecare</v>
      </c>
      <c r="H16" s="7" t="str">
        <f>IF(LEN(INPUT!Q14)=0,"",INPUT!Q14)</f>
        <v>Wks</v>
      </c>
      <c r="I16" s="19">
        <f>IF(LEN(INPUT!S14)=0,"",INPUT!S14)</f>
        <v>15</v>
      </c>
      <c r="J16" s="15" t="str">
        <f>IF(LEN(INPUT!U14)=0,"",INPUT!U14)</f>
        <v>Packages</v>
      </c>
    </row>
    <row r="17" spans="1:10" ht="15" customHeight="1">
      <c r="A17" s="5">
        <f>IF(LEN($C17)&gt;0,INPUT!B15,"")</f>
      </c>
      <c r="B17" s="8">
        <f>IF(LEN($C17)&gt;0,INPUT!C15,"")</f>
      </c>
      <c r="C17" s="8">
        <f>IF(LEN(INPUT!D15)&gt;0,INPUT!D15,"")</f>
      </c>
      <c r="D17" s="10">
        <f>INPUT!E15</f>
        <v>0</v>
      </c>
      <c r="F17" s="4" t="str">
        <f>IF(LEN($H17)&gt;0,INPUT!O15,"")</f>
        <v>S12</v>
      </c>
      <c r="G17" s="7" t="str">
        <f>IF(LEN($H17)&gt;0,INPUT!P15,"")</f>
        <v>CPN</v>
      </c>
      <c r="H17" s="7" t="str">
        <f>IF(LEN(INPUT!Q15)=0,"",INPUT!Q15)</f>
        <v>Hrs</v>
      </c>
      <c r="I17" s="19">
        <f>IF(LEN(INPUT!S15)=0,"",INPUT!S15)</f>
        <v>25</v>
      </c>
      <c r="J17" s="15" t="str">
        <f>IF(LEN(INPUT!U15)=0,"",INPUT!U15)</f>
        <v>WTE</v>
      </c>
    </row>
    <row r="18" spans="2:10" ht="15" customHeight="1">
      <c r="B18" s="5" t="s">
        <v>97</v>
      </c>
      <c r="C18" s="8">
        <f>INPUT!D20</f>
        <v>0</v>
      </c>
      <c r="D18" s="10">
        <f>INPUT!E20</f>
        <v>0</v>
      </c>
      <c r="F18" s="4" t="str">
        <f>IF(LEN($H18)&gt;0,INPUT!O16,"")</f>
        <v>S13</v>
      </c>
      <c r="G18" s="7" t="str">
        <f>IF(LEN($H18)&gt;0,INPUT!P16,"")</f>
        <v>Night sitter</v>
      </c>
      <c r="H18" s="7" t="str">
        <f>IF(LEN(INPUT!Q16)=0,"",INPUT!Q16)</f>
        <v>Nts</v>
      </c>
      <c r="I18" s="19">
        <f>IF(LEN(INPUT!S16)=0,"",INPUT!S16)</f>
        <v>50</v>
      </c>
      <c r="J18" s="15" t="str">
        <f>IF(LEN(INPUT!U16)=0,"",INPUT!U16)</f>
        <v>WTE</v>
      </c>
    </row>
    <row r="19" spans="6:10" ht="15" customHeight="1">
      <c r="F19" s="4" t="str">
        <f>IF(LEN($H19)&gt;0,INPUT!O17,"")</f>
        <v>S14</v>
      </c>
      <c r="G19" s="7" t="str">
        <f>IF(LEN($H19)&gt;0,INPUT!P17,"")</f>
        <v>Extra care housing</v>
      </c>
      <c r="H19" s="7" t="str">
        <f>IF(LEN(INPUT!Q17)=0,"",INPUT!Q17)</f>
        <v>Wks</v>
      </c>
      <c r="I19" s="19">
        <f>IF(LEN(INPUT!S17)=0,"",INPUT!S17)</f>
        <v>150</v>
      </c>
      <c r="J19" s="15" t="str">
        <f>IF(LEN(INPUT!U17)=0,"",INPUT!U17)</f>
        <v>Places</v>
      </c>
    </row>
    <row r="20" spans="6:10" ht="15" customHeight="1">
      <c r="F20" s="4" t="str">
        <f>IF(LEN($H20)&gt;0,INPUT!O18,"")</f>
        <v>S15</v>
      </c>
      <c r="G20" s="7" t="str">
        <f>IF(LEN($H20)&gt;0,INPUT!P18,"")</f>
        <v>Day care</v>
      </c>
      <c r="H20" s="7" t="str">
        <f>IF(LEN(INPUT!Q18)=0,"",INPUT!Q18)</f>
        <v>Attends</v>
      </c>
      <c r="I20" s="19">
        <f>IF(LEN(INPUT!S18)=0,"",INPUT!S18)</f>
        <v>21.96</v>
      </c>
      <c r="J20" s="15" t="str">
        <f>IF(LEN(INPUT!U18)=0,"",INPUT!U18)</f>
        <v>Places</v>
      </c>
    </row>
    <row r="21" spans="6:10" ht="15" customHeight="1">
      <c r="F21" s="4">
        <f>IF(LEN($H21)&gt;0,INPUT!O19,"")</f>
      </c>
      <c r="G21" s="7">
        <f>IF(LEN($H21)&gt;0,INPUT!P19,"")</f>
      </c>
      <c r="H21" s="7">
        <f>IF(LEN(INPUT!Q19)=0,"",INPUT!Q19)</f>
      </c>
      <c r="I21" s="19">
        <f>IF(LEN(INPUT!S19)=0,"",INPUT!S19)</f>
      </c>
      <c r="J21" s="15">
        <f>IF(LEN(INPUT!U19)=0,"",INPUT!U19)</f>
      </c>
    </row>
    <row r="22" spans="6:10" ht="15" customHeight="1">
      <c r="F22" s="4">
        <f>IF(LEN($H22)&gt;0,INPUT!O20,"")</f>
      </c>
      <c r="G22" s="7">
        <f>IF(LEN($H22)&gt;0,INPUT!P20,"")</f>
      </c>
      <c r="H22" s="7">
        <f>IF(LEN(INPUT!Q20)=0,"",INPUT!Q20)</f>
      </c>
      <c r="I22" s="19">
        <f>IF(LEN(INPUT!S20)=0,"",INPUT!S20)</f>
      </c>
      <c r="J22" s="15">
        <f>IF(LEN(INPUT!U20)=0,"",INPUT!U20)</f>
      </c>
    </row>
    <row r="23" spans="6:10" ht="15" customHeight="1">
      <c r="F23" s="4">
        <f>IF(LEN($H23)&gt;0,INPUT!O21,"")</f>
      </c>
      <c r="G23" s="7">
        <f>IF(LEN($H23)&gt;0,INPUT!P21,"")</f>
      </c>
      <c r="H23" s="7">
        <f>IF(LEN(INPUT!Q21)=0,"",INPUT!Q21)</f>
      </c>
      <c r="I23" s="19">
        <f>IF(LEN(INPUT!S21)=0,"",INPUT!S21)</f>
      </c>
      <c r="J23" s="15">
        <f>IF(LEN(INPUT!U21)=0,"",INPUT!U21)</f>
      </c>
    </row>
    <row r="24" spans="6:10" ht="15" customHeight="1">
      <c r="F24" s="4">
        <f>IF(LEN($H24)&gt;0,INPUT!O22,"")</f>
      </c>
      <c r="G24" s="7">
        <f>IF(LEN($H24)&gt;0,INPUT!P22,"")</f>
      </c>
      <c r="H24" s="7">
        <f>IF(LEN(INPUT!Q22)=0,"",INPUT!Q22)</f>
      </c>
      <c r="I24" s="19">
        <f>IF(LEN(INPUT!S22)=0,"",INPUT!S22)</f>
      </c>
      <c r="J24" s="15">
        <f>IF(LEN(INPUT!U22)=0,"",INPUT!U22)</f>
      </c>
    </row>
    <row r="25" spans="6:10" ht="15" customHeight="1">
      <c r="F25" s="4" t="e">
        <f>IF(LEN($H25)&gt;0,INPUT!#REF!,"")</f>
        <v>#REF!</v>
      </c>
      <c r="G25" s="7" t="e">
        <f>IF(LEN($H25)&gt;0,INPUT!#REF!,"")</f>
        <v>#REF!</v>
      </c>
      <c r="H25" s="7" t="e">
        <f>IF(LEN(INPUT!#REF!)=0,"",INPUT!#REF!)</f>
        <v>#REF!</v>
      </c>
      <c r="I25" s="19" t="e">
        <f>IF(LEN(INPUT!#REF!)=0,"",INPUT!#REF!)</f>
        <v>#REF!</v>
      </c>
      <c r="J25" s="15" t="e">
        <f>IF(LEN(INPUT!#REF!)=0,"",INPUT!#REF!)</f>
        <v>#REF!</v>
      </c>
    </row>
    <row r="26" spans="6:10" ht="15" customHeight="1">
      <c r="F26" s="4" t="e">
        <f>IF(LEN($H26)&gt;0,INPUT!#REF!,"")</f>
        <v>#REF!</v>
      </c>
      <c r="G26" s="7" t="e">
        <f>IF(LEN($H26)&gt;0,INPUT!#REF!,"")</f>
        <v>#REF!</v>
      </c>
      <c r="H26" s="7" t="e">
        <f>IF(LEN(INPUT!#REF!)=0,"",INPUT!#REF!)</f>
        <v>#REF!</v>
      </c>
      <c r="I26" s="19" t="e">
        <f>IF(LEN(INPUT!#REF!)=0,"",INPUT!#REF!)</f>
        <v>#REF!</v>
      </c>
      <c r="J26" s="15" t="e">
        <f>IF(LEN(INPUT!#REF!)=0,"",INPUT!#REF!)</f>
        <v>#REF!</v>
      </c>
    </row>
    <row r="27" spans="6:10" ht="15" customHeight="1">
      <c r="F27" s="4" t="e">
        <f>IF(LEN($H27)&gt;0,INPUT!#REF!,"")</f>
        <v>#REF!</v>
      </c>
      <c r="G27" s="7" t="e">
        <f>IF(LEN($H27)&gt;0,INPUT!#REF!,"")</f>
        <v>#REF!</v>
      </c>
      <c r="H27" s="7" t="e">
        <f>IF(LEN(INPUT!#REF!)=0,"",INPUT!#REF!)</f>
        <v>#REF!</v>
      </c>
      <c r="I27" s="19" t="e">
        <f>IF(LEN(INPUT!#REF!)=0,"",INPUT!#REF!)</f>
        <v>#REF!</v>
      </c>
      <c r="J27" s="15" t="e">
        <f>IF(LEN(INPUT!#REF!)=0,"",INPUT!#REF!)</f>
        <v>#REF!</v>
      </c>
    </row>
    <row r="28" spans="6:10" ht="15" customHeight="1">
      <c r="F28" s="4" t="e">
        <f>IF(LEN($H28)&gt;0,INPUT!#REF!,"")</f>
        <v>#REF!</v>
      </c>
      <c r="G28" s="7" t="e">
        <f>IF(LEN($H28)&gt;0,INPUT!#REF!,"")</f>
        <v>#REF!</v>
      </c>
      <c r="H28" s="7" t="e">
        <f>IF(LEN(INPUT!#REF!)=0,"",INPUT!#REF!)</f>
        <v>#REF!</v>
      </c>
      <c r="I28" s="19" t="e">
        <f>IF(LEN(INPUT!#REF!)=0,"",INPUT!#REF!)</f>
        <v>#REF!</v>
      </c>
      <c r="J28" s="15" t="e">
        <f>IF(LEN(INPUT!#REF!)=0,"",INPUT!#REF!)</f>
        <v>#REF!</v>
      </c>
    </row>
    <row r="29" spans="6:10" ht="15" customHeight="1">
      <c r="F29" s="4" t="e">
        <f>IF(LEN($H29)&gt;0,INPUT!#REF!,"")</f>
        <v>#REF!</v>
      </c>
      <c r="G29" s="7" t="e">
        <f>IF(LEN($H29)&gt;0,INPUT!#REF!,"")</f>
        <v>#REF!</v>
      </c>
      <c r="H29" s="7" t="e">
        <f>IF(LEN(INPUT!#REF!)=0,"",INPUT!#REF!)</f>
        <v>#REF!</v>
      </c>
      <c r="I29" s="19" t="e">
        <f>IF(LEN(INPUT!#REF!)=0,"",INPUT!#REF!)</f>
        <v>#REF!</v>
      </c>
      <c r="J29" s="15" t="e">
        <f>IF(LEN(INPUT!#REF!)=0,"",INPUT!#REF!)</f>
        <v>#REF!</v>
      </c>
    </row>
    <row r="30" spans="6:10" ht="15" customHeight="1">
      <c r="F30" s="5">
        <f>IF(LEN($H30)&gt;0,INPUT!O23,"")</f>
      </c>
      <c r="G30" s="8">
        <f>IF(LEN($H30)&gt;0,INPUT!P23,"")</f>
      </c>
      <c r="H30" s="8">
        <f>IF(LEN(INPUT!Q23)=0,"",INPUT!Q23)</f>
      </c>
      <c r="I30" s="20">
        <f>IF(LEN(INPUT!S23)=0,"",INPUT!S23)</f>
      </c>
      <c r="J30" s="16">
        <f>IF(LEN(INPUT!U23)=0,"",INPUT!U23)</f>
      </c>
    </row>
  </sheetData>
  <printOptions/>
  <pageMargins left="0.75" right="0.75" top="0.5" bottom="0.5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30"/>
  <sheetViews>
    <sheetView showRowColHeaders="0" zoomScale="150" zoomScaleNormal="150" workbookViewId="0" topLeftCell="A1">
      <selection activeCell="C4" sqref="C4"/>
    </sheetView>
  </sheetViews>
  <sheetFormatPr defaultColWidth="9.140625" defaultRowHeight="15" customHeight="1"/>
  <cols>
    <col min="1" max="1" width="10.7109375" style="1" customWidth="1"/>
    <col min="2" max="2" width="5.7109375" style="1" customWidth="1"/>
    <col min="3" max="3" width="30.7109375" style="1" customWidth="1"/>
    <col min="4" max="4" width="6.28125" style="1" customWidth="1"/>
    <col min="5" max="5" width="8.7109375" style="1" customWidth="1"/>
    <col min="6" max="6" width="10.7109375" style="1" customWidth="1"/>
    <col min="7" max="7" width="5.57421875" style="1" customWidth="1"/>
    <col min="8" max="8" width="9.00390625" style="1" customWidth="1"/>
    <col min="9" max="13" width="10.7109375" style="1" customWidth="1"/>
    <col min="14" max="14" width="2.7109375" style="25" customWidth="1"/>
    <col min="15" max="15" width="5.7109375" style="1" customWidth="1"/>
    <col min="16" max="16" width="20.7109375" style="6" customWidth="1"/>
    <col min="17" max="17" width="10.7109375" style="26" customWidth="1"/>
    <col min="18" max="19" width="8.7109375" style="3" customWidth="1"/>
    <col min="20" max="20" width="10.7109375" style="3" customWidth="1"/>
    <col min="21" max="21" width="8.7109375" style="3" customWidth="1"/>
    <col min="22" max="25" width="10.7109375" style="1" customWidth="1"/>
    <col min="26" max="26" width="2.7109375" style="1" customWidth="1"/>
    <col min="27" max="27" width="5.7109375" style="1" customWidth="1"/>
    <col min="28" max="28" width="20.7109375" style="1" customWidth="1"/>
    <col min="29" max="29" width="2.8515625" style="1" customWidth="1"/>
    <col min="30" max="30" width="5.7109375" style="1" customWidth="1"/>
    <col min="31" max="31" width="25.7109375" style="1" customWidth="1"/>
    <col min="32" max="32" width="5.7109375" style="6" customWidth="1"/>
    <col min="33" max="33" width="10.7109375" style="3" customWidth="1"/>
    <col min="34" max="16384" width="10.7109375" style="1" customWidth="1"/>
  </cols>
  <sheetData>
    <row r="1" ht="4.5" customHeight="1">
      <c r="A1" s="52" t="s">
        <v>66</v>
      </c>
    </row>
    <row r="2" spans="2:42" ht="15" customHeight="1">
      <c r="B2" s="33" t="s">
        <v>67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25"/>
      <c r="Q2" s="104"/>
      <c r="R2" s="25"/>
      <c r="S2" s="25"/>
      <c r="T2" s="104"/>
      <c r="U2" s="104"/>
      <c r="V2" s="25"/>
      <c r="W2" s="25"/>
      <c r="X2" s="25"/>
      <c r="Y2" s="25"/>
      <c r="Z2" s="102"/>
      <c r="AA2" s="105"/>
      <c r="AB2" s="25"/>
      <c r="AC2" s="25"/>
      <c r="AD2" s="105"/>
      <c r="AE2" s="25"/>
      <c r="AF2" s="106"/>
      <c r="AG2" s="104"/>
      <c r="AH2" s="25"/>
      <c r="AI2" s="25"/>
      <c r="AJ2" s="25"/>
      <c r="AK2" s="25"/>
      <c r="AL2" s="25"/>
      <c r="AM2" s="25"/>
      <c r="AN2" s="25"/>
      <c r="AO2" s="25"/>
      <c r="AP2" s="25"/>
    </row>
    <row r="3" spans="2:42" s="27" customFormat="1" ht="32.25" customHeight="1">
      <c r="B3" s="221" t="s">
        <v>8</v>
      </c>
      <c r="C3" s="221" t="s">
        <v>9</v>
      </c>
      <c r="D3" s="226" t="s">
        <v>68</v>
      </c>
      <c r="E3" s="89"/>
      <c r="F3" s="91"/>
      <c r="G3" s="91"/>
      <c r="H3" s="91"/>
      <c r="I3" s="91"/>
      <c r="J3" s="91"/>
      <c r="K3" s="91"/>
      <c r="L3" s="91"/>
      <c r="M3" s="91"/>
      <c r="N3" s="91"/>
      <c r="O3" s="91"/>
      <c r="P3" s="107"/>
      <c r="Q3" s="108"/>
      <c r="R3" s="109"/>
      <c r="S3" s="109"/>
      <c r="T3" s="108"/>
      <c r="U3" s="108"/>
      <c r="V3" s="28"/>
      <c r="W3" s="28"/>
      <c r="X3" s="28"/>
      <c r="Y3" s="28"/>
      <c r="Z3" s="28"/>
      <c r="AA3" s="110"/>
      <c r="AB3" s="110"/>
      <c r="AC3" s="28"/>
      <c r="AD3" s="110"/>
      <c r="AE3" s="110"/>
      <c r="AF3" s="111"/>
      <c r="AG3" s="89"/>
      <c r="AH3" s="28"/>
      <c r="AI3" s="28"/>
      <c r="AJ3" s="28"/>
      <c r="AK3" s="28"/>
      <c r="AL3" s="28"/>
      <c r="AM3" s="28"/>
      <c r="AN3" s="28"/>
      <c r="AO3" s="28"/>
      <c r="AP3" s="28"/>
    </row>
    <row r="4" spans="2:42" ht="17.25" customHeight="1">
      <c r="B4" s="224" t="s">
        <v>66</v>
      </c>
      <c r="C4" s="228" t="s">
        <v>134</v>
      </c>
      <c r="D4" s="223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9"/>
      <c r="Q4" s="100"/>
      <c r="R4" s="101"/>
      <c r="S4" s="101"/>
      <c r="T4" s="100"/>
      <c r="U4" s="100"/>
      <c r="V4" s="25"/>
      <c r="W4" s="25"/>
      <c r="X4" s="25"/>
      <c r="Y4" s="25"/>
      <c r="Z4" s="25"/>
      <c r="AA4" s="94"/>
      <c r="AB4" s="99"/>
      <c r="AC4" s="25"/>
      <c r="AD4" s="94"/>
      <c r="AE4" s="97"/>
      <c r="AF4" s="99"/>
      <c r="AG4" s="100"/>
      <c r="AH4" s="25"/>
      <c r="AI4" s="25"/>
      <c r="AJ4" s="25"/>
      <c r="AK4" s="25"/>
      <c r="AL4" s="25"/>
      <c r="AM4" s="25"/>
      <c r="AN4" s="25"/>
      <c r="AO4" s="25"/>
      <c r="AP4" s="25"/>
    </row>
    <row r="5" spans="2:42" ht="17.25" customHeight="1">
      <c r="B5" s="224" t="s">
        <v>69</v>
      </c>
      <c r="C5" s="228"/>
      <c r="D5" s="223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9"/>
      <c r="Q5" s="100"/>
      <c r="R5" s="101"/>
      <c r="S5" s="101"/>
      <c r="T5" s="100"/>
      <c r="U5" s="100"/>
      <c r="V5" s="25"/>
      <c r="W5" s="25"/>
      <c r="X5" s="25"/>
      <c r="Y5" s="25"/>
      <c r="Z5" s="25"/>
      <c r="AA5" s="94"/>
      <c r="AB5" s="99"/>
      <c r="AC5" s="25"/>
      <c r="AD5" s="94"/>
      <c r="AE5" s="97"/>
      <c r="AF5" s="99"/>
      <c r="AG5" s="100"/>
      <c r="AH5" s="25"/>
      <c r="AI5" s="25"/>
      <c r="AJ5" s="25"/>
      <c r="AK5" s="25"/>
      <c r="AL5" s="25"/>
      <c r="AM5" s="25"/>
      <c r="AN5" s="25"/>
      <c r="AO5" s="25"/>
      <c r="AP5" s="25"/>
    </row>
    <row r="6" spans="2:42" ht="17.25" customHeight="1">
      <c r="B6" s="224" t="s">
        <v>70</v>
      </c>
      <c r="C6" s="228"/>
      <c r="D6" s="223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9"/>
      <c r="Q6" s="100"/>
      <c r="R6" s="101"/>
      <c r="S6" s="101"/>
      <c r="T6" s="100"/>
      <c r="U6" s="100"/>
      <c r="V6" s="25"/>
      <c r="W6" s="25"/>
      <c r="X6" s="25"/>
      <c r="Y6" s="25"/>
      <c r="Z6" s="25"/>
      <c r="AA6" s="94"/>
      <c r="AB6" s="99"/>
      <c r="AC6" s="25"/>
      <c r="AD6" s="94"/>
      <c r="AE6" s="97"/>
      <c r="AF6" s="99"/>
      <c r="AG6" s="100"/>
      <c r="AH6" s="25"/>
      <c r="AI6" s="25"/>
      <c r="AJ6" s="25"/>
      <c r="AK6" s="25"/>
      <c r="AL6" s="25"/>
      <c r="AM6" s="25"/>
      <c r="AN6" s="25"/>
      <c r="AO6" s="25"/>
      <c r="AP6" s="25"/>
    </row>
    <row r="7" spans="2:42" ht="17.25" customHeight="1">
      <c r="B7" s="224" t="s">
        <v>71</v>
      </c>
      <c r="C7" s="228"/>
      <c r="D7" s="22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9"/>
      <c r="Q7" s="100"/>
      <c r="R7" s="101"/>
      <c r="S7" s="101"/>
      <c r="T7" s="100"/>
      <c r="U7" s="100"/>
      <c r="V7" s="25"/>
      <c r="W7" s="25"/>
      <c r="X7" s="25"/>
      <c r="Y7" s="25"/>
      <c r="Z7" s="25"/>
      <c r="AA7" s="94"/>
      <c r="AB7" s="99"/>
      <c r="AC7" s="25"/>
      <c r="AD7" s="94"/>
      <c r="AE7" s="97"/>
      <c r="AF7" s="99"/>
      <c r="AG7" s="112"/>
      <c r="AH7" s="25"/>
      <c r="AI7" s="25"/>
      <c r="AJ7" s="25"/>
      <c r="AK7" s="25"/>
      <c r="AL7" s="25"/>
      <c r="AM7" s="25"/>
      <c r="AN7" s="25"/>
      <c r="AO7" s="25"/>
      <c r="AP7" s="25"/>
    </row>
    <row r="8" spans="2:42" ht="17.25" customHeight="1">
      <c r="B8" s="224" t="s">
        <v>72</v>
      </c>
      <c r="C8" s="228"/>
      <c r="D8" s="22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9"/>
      <c r="Q8" s="100"/>
      <c r="R8" s="101"/>
      <c r="S8" s="101"/>
      <c r="T8" s="100"/>
      <c r="U8" s="100"/>
      <c r="V8" s="25"/>
      <c r="W8" s="25"/>
      <c r="X8" s="25"/>
      <c r="Y8" s="25"/>
      <c r="Z8" s="25"/>
      <c r="AA8" s="94"/>
      <c r="AB8" s="99"/>
      <c r="AC8" s="25"/>
      <c r="AD8" s="94"/>
      <c r="AE8" s="97"/>
      <c r="AF8" s="99"/>
      <c r="AG8" s="113"/>
      <c r="AH8" s="25"/>
      <c r="AI8" s="25"/>
      <c r="AJ8" s="25"/>
      <c r="AK8" s="25"/>
      <c r="AL8" s="25"/>
      <c r="AM8" s="25"/>
      <c r="AN8" s="25"/>
      <c r="AO8" s="25"/>
      <c r="AP8" s="25"/>
    </row>
    <row r="9" spans="2:42" ht="17.25" customHeight="1">
      <c r="B9" s="225" t="s">
        <v>73</v>
      </c>
      <c r="C9" s="229"/>
      <c r="D9" s="227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9"/>
      <c r="Q9" s="100"/>
      <c r="R9" s="101"/>
      <c r="S9" s="101"/>
      <c r="T9" s="100"/>
      <c r="U9" s="100"/>
      <c r="V9" s="25"/>
      <c r="W9" s="25"/>
      <c r="X9" s="25"/>
      <c r="Y9" s="25"/>
      <c r="Z9" s="25"/>
      <c r="AA9" s="94"/>
      <c r="AB9" s="99"/>
      <c r="AC9" s="25"/>
      <c r="AD9" s="94"/>
      <c r="AE9" s="97"/>
      <c r="AF9" s="99"/>
      <c r="AG9" s="100"/>
      <c r="AH9" s="25"/>
      <c r="AI9" s="25"/>
      <c r="AJ9" s="25"/>
      <c r="AK9" s="25"/>
      <c r="AL9" s="25"/>
      <c r="AM9" s="25"/>
      <c r="AN9" s="25"/>
      <c r="AO9" s="25"/>
      <c r="AP9" s="25"/>
    </row>
    <row r="10" spans="2:42" ht="12" customHeight="1">
      <c r="B10" s="279"/>
      <c r="C10" s="280"/>
      <c r="D10" s="28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9"/>
      <c r="Q10" s="100"/>
      <c r="R10" s="101"/>
      <c r="S10" s="101"/>
      <c r="T10" s="100"/>
      <c r="U10" s="100"/>
      <c r="V10" s="25"/>
      <c r="W10" s="25"/>
      <c r="X10" s="25"/>
      <c r="Y10" s="25"/>
      <c r="Z10" s="25"/>
      <c r="AA10" s="94"/>
      <c r="AB10" s="99"/>
      <c r="AC10" s="25"/>
      <c r="AD10" s="94"/>
      <c r="AE10" s="97"/>
      <c r="AF10" s="99"/>
      <c r="AG10" s="100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2:42" ht="12" customHeight="1">
      <c r="B11" s="279"/>
      <c r="C11" s="280"/>
      <c r="D11" s="28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9"/>
      <c r="Q11" s="100"/>
      <c r="R11" s="101"/>
      <c r="S11" s="101"/>
      <c r="T11" s="100"/>
      <c r="U11" s="100"/>
      <c r="V11" s="25"/>
      <c r="W11" s="25"/>
      <c r="X11" s="25"/>
      <c r="Y11" s="25"/>
      <c r="Z11" s="25"/>
      <c r="AA11" s="94"/>
      <c r="AB11" s="99"/>
      <c r="AC11" s="25"/>
      <c r="AD11" s="94"/>
      <c r="AE11" s="97"/>
      <c r="AF11" s="99"/>
      <c r="AG11" s="100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ht="12" customHeight="1">
      <c r="B12" s="279"/>
      <c r="C12" s="280"/>
      <c r="D12" s="28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9"/>
      <c r="Q12" s="100"/>
      <c r="R12" s="101"/>
      <c r="S12" s="101"/>
      <c r="T12" s="100"/>
      <c r="U12" s="100"/>
      <c r="V12" s="25"/>
      <c r="W12" s="25"/>
      <c r="X12" s="25"/>
      <c r="Y12" s="25"/>
      <c r="Z12" s="25"/>
      <c r="AA12" s="94"/>
      <c r="AB12" s="99"/>
      <c r="AC12" s="25"/>
      <c r="AD12" s="94"/>
      <c r="AE12" s="97"/>
      <c r="AF12" s="99"/>
      <c r="AG12" s="100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ht="12" customHeight="1">
      <c r="B13" s="279"/>
      <c r="C13" s="280"/>
      <c r="D13" s="281"/>
      <c r="E13" s="91"/>
      <c r="M13" s="25"/>
      <c r="O13" s="98"/>
      <c r="P13" s="99"/>
      <c r="Q13" s="100"/>
      <c r="R13" s="101"/>
      <c r="S13" s="101"/>
      <c r="T13" s="100"/>
      <c r="U13" s="100"/>
      <c r="V13" s="25"/>
      <c r="W13" s="25"/>
      <c r="X13" s="25"/>
      <c r="Y13" s="25"/>
      <c r="Z13" s="25"/>
      <c r="AA13" s="94"/>
      <c r="AB13" s="99"/>
      <c r="AC13" s="25"/>
      <c r="AD13" s="94"/>
      <c r="AE13" s="97"/>
      <c r="AF13" s="99"/>
      <c r="AG13" s="100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ht="12" customHeight="1">
      <c r="B14" s="279"/>
      <c r="C14" s="280"/>
      <c r="D14" s="281"/>
      <c r="E14" s="91"/>
      <c r="M14" s="25"/>
      <c r="O14" s="98"/>
      <c r="P14" s="99"/>
      <c r="Q14" s="100"/>
      <c r="R14" s="101"/>
      <c r="S14" s="101"/>
      <c r="T14" s="100"/>
      <c r="U14" s="100"/>
      <c r="V14" s="25"/>
      <c r="W14" s="25"/>
      <c r="X14" s="25"/>
      <c r="Y14" s="25"/>
      <c r="Z14" s="25"/>
      <c r="AA14" s="94"/>
      <c r="AB14" s="99"/>
      <c r="AC14" s="25"/>
      <c r="AD14" s="94"/>
      <c r="AE14" s="97"/>
      <c r="AF14" s="99"/>
      <c r="AG14" s="100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ht="12" customHeight="1">
      <c r="B15" s="279"/>
      <c r="C15" s="280"/>
      <c r="D15" s="281"/>
      <c r="E15" s="91"/>
      <c r="M15" s="25"/>
      <c r="O15" s="98"/>
      <c r="P15" s="99"/>
      <c r="Q15" s="100"/>
      <c r="R15" s="101"/>
      <c r="S15" s="101"/>
      <c r="T15" s="100"/>
      <c r="U15" s="100"/>
      <c r="V15" s="25"/>
      <c r="W15" s="25"/>
      <c r="X15" s="25"/>
      <c r="Y15" s="25"/>
      <c r="Z15" s="25"/>
      <c r="AA15" s="25"/>
      <c r="AB15" s="25"/>
      <c r="AC15" s="25"/>
      <c r="AD15" s="94"/>
      <c r="AE15" s="97"/>
      <c r="AF15" s="99"/>
      <c r="AG15" s="100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ht="12" customHeight="1">
      <c r="B16" s="279"/>
      <c r="C16" s="280"/>
      <c r="D16" s="281"/>
      <c r="E16" s="91"/>
      <c r="M16" s="25"/>
      <c r="O16" s="98"/>
      <c r="P16" s="99"/>
      <c r="Q16" s="100"/>
      <c r="R16" s="101"/>
      <c r="S16" s="101"/>
      <c r="T16" s="100"/>
      <c r="U16" s="100"/>
      <c r="V16" s="25"/>
      <c r="W16" s="25"/>
      <c r="X16" s="25"/>
      <c r="Y16" s="25"/>
      <c r="Z16" s="25"/>
      <c r="AA16" s="25"/>
      <c r="AB16" s="25"/>
      <c r="AC16" s="25"/>
      <c r="AD16" s="94"/>
      <c r="AE16" s="97"/>
      <c r="AF16" s="99"/>
      <c r="AG16" s="100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ht="12" customHeight="1">
      <c r="B17" s="279"/>
      <c r="C17" s="280"/>
      <c r="D17" s="281"/>
      <c r="E17" s="91"/>
      <c r="M17" s="25"/>
      <c r="O17" s="98"/>
      <c r="P17" s="99"/>
      <c r="Q17" s="100"/>
      <c r="R17" s="101"/>
      <c r="S17" s="101"/>
      <c r="T17" s="100"/>
      <c r="U17" s="100"/>
      <c r="V17" s="25"/>
      <c r="W17" s="25"/>
      <c r="X17" s="25"/>
      <c r="Y17" s="25"/>
      <c r="Z17" s="25"/>
      <c r="AA17" s="25"/>
      <c r="AB17" s="25"/>
      <c r="AC17" s="25"/>
      <c r="AD17" s="94"/>
      <c r="AE17" s="97"/>
      <c r="AF17" s="99"/>
      <c r="AG17" s="100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ht="12" customHeight="1">
      <c r="B18" s="94"/>
      <c r="C18" s="95"/>
      <c r="D18" s="90"/>
      <c r="E18" s="91"/>
      <c r="M18" s="25"/>
      <c r="O18" s="98"/>
      <c r="P18" s="99"/>
      <c r="Q18" s="100"/>
      <c r="R18" s="101"/>
      <c r="S18" s="101"/>
      <c r="T18" s="100"/>
      <c r="U18" s="100"/>
      <c r="V18" s="25"/>
      <c r="W18" s="25"/>
      <c r="X18" s="25"/>
      <c r="Y18" s="25"/>
      <c r="Z18" s="25"/>
      <c r="AA18" s="25"/>
      <c r="AB18" s="25"/>
      <c r="AC18" s="25"/>
      <c r="AD18" s="94"/>
      <c r="AE18" s="97"/>
      <c r="AF18" s="99"/>
      <c r="AG18" s="100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ht="12" customHeight="1">
      <c r="B19" s="94"/>
      <c r="C19" s="95"/>
      <c r="D19" s="90"/>
      <c r="E19" s="91"/>
      <c r="M19" s="25"/>
      <c r="O19" s="98"/>
      <c r="P19" s="99"/>
      <c r="Q19" s="100"/>
      <c r="R19" s="101"/>
      <c r="S19" s="101"/>
      <c r="T19" s="100"/>
      <c r="U19" s="100"/>
      <c r="V19" s="25"/>
      <c r="W19" s="25"/>
      <c r="X19" s="25"/>
      <c r="Y19" s="25"/>
      <c r="Z19" s="25"/>
      <c r="AA19" s="25"/>
      <c r="AB19" s="25"/>
      <c r="AC19" s="25"/>
      <c r="AD19" s="94"/>
      <c r="AE19" s="97"/>
      <c r="AF19" s="99"/>
      <c r="AG19" s="100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ht="12" customHeight="1">
      <c r="B20" s="25"/>
      <c r="C20" s="96"/>
      <c r="D20" s="92"/>
      <c r="E20" s="93"/>
      <c r="M20" s="25"/>
      <c r="O20" s="98"/>
      <c r="P20" s="99"/>
      <c r="Q20" s="100"/>
      <c r="R20" s="101"/>
      <c r="S20" s="101"/>
      <c r="T20" s="100"/>
      <c r="U20" s="100"/>
      <c r="V20" s="25"/>
      <c r="W20" s="25"/>
      <c r="X20" s="25"/>
      <c r="Y20" s="25"/>
      <c r="Z20" s="25"/>
      <c r="AA20" s="25"/>
      <c r="AB20" s="25"/>
      <c r="AC20" s="25"/>
      <c r="AD20" s="94"/>
      <c r="AE20" s="97"/>
      <c r="AF20" s="99"/>
      <c r="AG20" s="100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ht="12" customHeight="1">
      <c r="B21" s="3"/>
      <c r="C21" s="48"/>
      <c r="D21" s="25"/>
      <c r="E21" s="25"/>
      <c r="M21" s="25"/>
      <c r="O21" s="98"/>
      <c r="P21" s="99"/>
      <c r="Q21" s="100"/>
      <c r="R21" s="101"/>
      <c r="S21" s="101"/>
      <c r="T21" s="100"/>
      <c r="U21" s="100"/>
      <c r="V21" s="25"/>
      <c r="W21" s="25"/>
      <c r="X21" s="25"/>
      <c r="Y21" s="25"/>
      <c r="Z21" s="25"/>
      <c r="AA21" s="25"/>
      <c r="AB21" s="25"/>
      <c r="AC21" s="25"/>
      <c r="AD21" s="94"/>
      <c r="AE21" s="97"/>
      <c r="AF21" s="99"/>
      <c r="AG21" s="100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2:42" ht="12" customHeight="1">
      <c r="B22" s="3"/>
      <c r="C22" s="48"/>
      <c r="D22" s="25"/>
      <c r="E22" s="25"/>
      <c r="M22" s="25"/>
      <c r="O22" s="98"/>
      <c r="P22" s="99"/>
      <c r="Q22" s="100"/>
      <c r="R22" s="101"/>
      <c r="S22" s="101"/>
      <c r="T22" s="100"/>
      <c r="U22" s="100"/>
      <c r="V22" s="25"/>
      <c r="W22" s="25"/>
      <c r="X22" s="25"/>
      <c r="Y22" s="25"/>
      <c r="Z22" s="25"/>
      <c r="AA22" s="25"/>
      <c r="AB22" s="25"/>
      <c r="AC22" s="25"/>
      <c r="AD22" s="94"/>
      <c r="AE22" s="97"/>
      <c r="AF22" s="99"/>
      <c r="AG22" s="100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3:42" ht="12" customHeight="1">
      <c r="M23" s="25"/>
      <c r="O23" s="98"/>
      <c r="P23" s="99"/>
      <c r="Q23" s="100"/>
      <c r="R23" s="101"/>
      <c r="S23" s="101"/>
      <c r="T23" s="100"/>
      <c r="U23" s="100"/>
      <c r="V23" s="25"/>
      <c r="W23" s="25"/>
      <c r="X23" s="25"/>
      <c r="Y23" s="25"/>
      <c r="Z23" s="25"/>
      <c r="AA23" s="25"/>
      <c r="AB23" s="25"/>
      <c r="AC23" s="25"/>
      <c r="AD23" s="94"/>
      <c r="AE23" s="97"/>
      <c r="AF23" s="99"/>
      <c r="AG23" s="100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3:42" ht="12" customHeight="1">
      <c r="M24" s="25"/>
      <c r="O24" s="114"/>
      <c r="P24" s="115"/>
      <c r="Q24" s="116"/>
      <c r="R24" s="117"/>
      <c r="S24" s="117"/>
      <c r="T24" s="117"/>
      <c r="U24" s="117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06"/>
      <c r="AG24" s="104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3:42" ht="12" customHeight="1">
      <c r="M25" s="25"/>
      <c r="O25" s="98"/>
      <c r="P25" s="106"/>
      <c r="Q25" s="100"/>
      <c r="R25" s="101"/>
      <c r="S25" s="101"/>
      <c r="T25" s="100"/>
      <c r="U25" s="100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31"/>
      <c r="AG25" s="104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3:42" ht="12" customHeight="1">
      <c r="M26" s="25"/>
      <c r="O26" s="25"/>
      <c r="P26" s="106"/>
      <c r="Q26" s="118"/>
      <c r="R26" s="104"/>
      <c r="S26" s="104"/>
      <c r="T26" s="104"/>
      <c r="U26" s="10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06"/>
      <c r="AG26" s="104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3:42" ht="15" customHeight="1">
      <c r="M27" s="25"/>
      <c r="O27" s="25"/>
      <c r="P27" s="106"/>
      <c r="Q27" s="118"/>
      <c r="R27" s="104"/>
      <c r="S27" s="104"/>
      <c r="T27" s="104"/>
      <c r="U27" s="104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06"/>
      <c r="AG27" s="104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3:42" ht="15" customHeight="1">
      <c r="M28" s="25"/>
      <c r="O28" s="25"/>
      <c r="P28" s="106"/>
      <c r="Q28" s="118"/>
      <c r="R28" s="104"/>
      <c r="S28" s="104"/>
      <c r="T28" s="104"/>
      <c r="U28" s="104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06"/>
      <c r="AG28" s="104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3:42" ht="15" customHeight="1">
      <c r="M29" s="25"/>
      <c r="O29" s="25"/>
      <c r="P29" s="106"/>
      <c r="Q29" s="118"/>
      <c r="R29" s="104"/>
      <c r="S29" s="104"/>
      <c r="T29" s="104"/>
      <c r="U29" s="104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06"/>
      <c r="AG29" s="104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3:42" ht="15" customHeight="1">
      <c r="M30" s="25"/>
      <c r="O30" s="25"/>
      <c r="Q30" s="118"/>
      <c r="R30" s="104"/>
      <c r="S30" s="104"/>
      <c r="T30" s="104"/>
      <c r="U30" s="10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106"/>
      <c r="AG30" s="104"/>
      <c r="AH30" s="25"/>
      <c r="AI30" s="25"/>
      <c r="AJ30" s="25"/>
      <c r="AK30" s="25"/>
      <c r="AL30" s="25"/>
      <c r="AM30" s="25"/>
      <c r="AN30" s="25"/>
      <c r="AO30" s="25"/>
      <c r="AP30" s="25"/>
    </row>
  </sheetData>
  <sheetProtection sheet="1" objects="1" scenarios="1"/>
  <printOptions gridLines="1"/>
  <pageMargins left="0.75" right="0.75" top="1" bottom="1" header="0.5" footer="0.5"/>
  <pageSetup horizontalDpi="300" verticalDpi="300" orientation="landscape" paperSize="9" scale="81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G30"/>
  <sheetViews>
    <sheetView showRowColHeaders="0" zoomScale="150" zoomScaleNormal="150" workbookViewId="0" topLeftCell="A1">
      <selection activeCell="D4" sqref="D4"/>
    </sheetView>
  </sheetViews>
  <sheetFormatPr defaultColWidth="9.140625" defaultRowHeight="15" customHeight="1"/>
  <cols>
    <col min="1" max="1" width="1.7109375" style="1" customWidth="1"/>
    <col min="2" max="2" width="4.7109375" style="1" customWidth="1"/>
    <col min="3" max="3" width="25.421875" style="1" customWidth="1"/>
    <col min="4" max="5" width="5.7109375" style="1" customWidth="1"/>
    <col min="6" max="6" width="1.7109375" style="1" customWidth="1"/>
    <col min="7" max="7" width="4.7109375" style="1" customWidth="1"/>
    <col min="8" max="8" width="26.7109375" style="1" customWidth="1"/>
    <col min="9" max="9" width="6.7109375" style="1" customWidth="1"/>
    <col min="10" max="13" width="10.7109375" style="1" customWidth="1"/>
    <col min="14" max="14" width="2.7109375" style="25" customWidth="1"/>
    <col min="15" max="15" width="5.7109375" style="1" customWidth="1"/>
    <col min="16" max="16" width="20.7109375" style="6" customWidth="1"/>
    <col min="17" max="17" width="10.7109375" style="26" customWidth="1"/>
    <col min="18" max="19" width="8.7109375" style="3" customWidth="1"/>
    <col min="20" max="20" width="10.7109375" style="3" customWidth="1"/>
    <col min="21" max="21" width="8.7109375" style="3" customWidth="1"/>
    <col min="22" max="25" width="10.7109375" style="1" customWidth="1"/>
    <col min="26" max="26" width="2.7109375" style="1" customWidth="1"/>
    <col min="27" max="27" width="5.7109375" style="1" customWidth="1"/>
    <col min="28" max="28" width="20.7109375" style="1" customWidth="1"/>
    <col min="29" max="29" width="2.8515625" style="1" customWidth="1"/>
    <col min="30" max="30" width="5.7109375" style="1" customWidth="1"/>
    <col min="31" max="31" width="25.7109375" style="1" customWidth="1"/>
    <col min="32" max="32" width="5.7109375" style="6" customWidth="1"/>
    <col min="33" max="33" width="10.7109375" style="3" customWidth="1"/>
    <col min="34" max="16384" width="10.7109375" style="1" customWidth="1"/>
  </cols>
  <sheetData>
    <row r="1" ht="4.5" customHeight="1"/>
    <row r="2" spans="2:33" ht="15" customHeight="1">
      <c r="B2" s="33" t="str">
        <f>"Client Category Populations for "&amp;LOC!C4</f>
        <v>Client Category Populations for Telecare Valley</v>
      </c>
      <c r="G2" s="33" t="str">
        <f>"Current Service Levels for "&amp;LOC!C4</f>
        <v>Current Service Levels for Telecare Valley</v>
      </c>
      <c r="I2" s="6"/>
      <c r="J2" s="3"/>
      <c r="M2" s="25"/>
      <c r="N2" s="102"/>
      <c r="O2" s="103"/>
      <c r="P2" s="25"/>
      <c r="Q2" s="104"/>
      <c r="R2" s="25"/>
      <c r="S2" s="25"/>
      <c r="T2" s="104"/>
      <c r="U2" s="104"/>
      <c r="V2" s="25"/>
      <c r="AF2" s="1"/>
      <c r="AG2" s="1"/>
    </row>
    <row r="3" spans="2:22" s="27" customFormat="1" ht="32.25" customHeight="1">
      <c r="B3" s="221" t="s">
        <v>8</v>
      </c>
      <c r="C3" s="221" t="s">
        <v>9</v>
      </c>
      <c r="D3" s="254" t="s">
        <v>74</v>
      </c>
      <c r="E3" s="254" t="s">
        <v>75</v>
      </c>
      <c r="F3" s="255"/>
      <c r="G3" s="221" t="s">
        <v>8</v>
      </c>
      <c r="H3" s="221" t="s">
        <v>10</v>
      </c>
      <c r="I3" s="231" t="s">
        <v>76</v>
      </c>
      <c r="J3" s="89"/>
      <c r="M3" s="28"/>
      <c r="N3" s="28"/>
      <c r="O3" s="107"/>
      <c r="P3" s="107"/>
      <c r="Q3" s="108"/>
      <c r="R3" s="109"/>
      <c r="S3" s="109"/>
      <c r="T3" s="108"/>
      <c r="U3" s="108"/>
      <c r="V3" s="28"/>
    </row>
    <row r="4" spans="2:33" ht="9.75" customHeight="1">
      <c r="B4" s="222" t="s">
        <v>17</v>
      </c>
      <c r="C4" s="256" t="str">
        <f>IF(LEN(INPUT!C4)&gt;0,INPUT!C4,"")</f>
        <v>Care home residents - not EMH</v>
      </c>
      <c r="D4" s="285">
        <f>168570/150</f>
        <v>1123.8</v>
      </c>
      <c r="E4" s="258">
        <f aca="true" t="shared" si="0" ref="E4:E19">IF($D4&gt;0,$D4/$D$20,"")</f>
        <v>0.300309983610062</v>
      </c>
      <c r="F4" s="259"/>
      <c r="G4" s="222" t="s">
        <v>18</v>
      </c>
      <c r="H4" s="256" t="str">
        <f>IF(LEN(INPUT!P4)=0,"",INPUT!P4)</f>
        <v>Community nurse</v>
      </c>
      <c r="I4" s="260"/>
      <c r="M4" s="25"/>
      <c r="N4" s="98"/>
      <c r="O4" s="99"/>
      <c r="P4" s="100"/>
      <c r="Q4" s="101"/>
      <c r="R4" s="101"/>
      <c r="S4" s="100"/>
      <c r="T4" s="100"/>
      <c r="U4" s="25"/>
      <c r="V4" s="25"/>
      <c r="AF4" s="1"/>
      <c r="AG4" s="1"/>
    </row>
    <row r="5" spans="2:33" ht="9.75" customHeight="1">
      <c r="B5" s="224" t="s">
        <v>20</v>
      </c>
      <c r="C5" s="256" t="str">
        <f>IF(LEN(INPUT!C5)&gt;0,INPUT!C5,"")</f>
        <v>Care home residents -  EMH</v>
      </c>
      <c r="D5" s="285">
        <f>32750/150</f>
        <v>218.33333333333334</v>
      </c>
      <c r="E5" s="261">
        <f t="shared" si="0"/>
        <v>0.058344616261668925</v>
      </c>
      <c r="F5" s="259"/>
      <c r="G5" s="224" t="s">
        <v>21</v>
      </c>
      <c r="H5" s="256" t="str">
        <f>IF(LEN(INPUT!P5)=0,"",INPUT!P5)</f>
        <v>Physiotherapist</v>
      </c>
      <c r="I5" s="260"/>
      <c r="M5" s="25"/>
      <c r="N5" s="98"/>
      <c r="O5" s="99"/>
      <c r="P5" s="100"/>
      <c r="Q5" s="101"/>
      <c r="R5" s="101"/>
      <c r="S5" s="100"/>
      <c r="T5" s="100"/>
      <c r="U5" s="25"/>
      <c r="V5" s="25"/>
      <c r="AF5" s="1"/>
      <c r="AG5" s="1"/>
    </row>
    <row r="6" spans="2:33" ht="9.75" customHeight="1">
      <c r="B6" s="224" t="s">
        <v>23</v>
      </c>
      <c r="C6" s="256" t="str">
        <f>IF(LEN(INPUT!C6)&gt;0,INPUT!C6,"")</f>
        <v>Case management - frail older people</v>
      </c>
      <c r="D6" s="257">
        <v>550</v>
      </c>
      <c r="E6" s="261">
        <f t="shared" si="0"/>
        <v>0.146974987529395</v>
      </c>
      <c r="F6" s="259"/>
      <c r="G6" s="224" t="s">
        <v>24</v>
      </c>
      <c r="H6" s="256" t="str">
        <f>IF(LEN(INPUT!P6)=0,"",INPUT!P6)</f>
        <v>Care Assistant</v>
      </c>
      <c r="I6" s="260"/>
      <c r="M6" s="25"/>
      <c r="N6" s="98"/>
      <c r="O6" s="99"/>
      <c r="P6" s="100"/>
      <c r="Q6" s="101"/>
      <c r="R6" s="101"/>
      <c r="S6" s="100"/>
      <c r="T6" s="100"/>
      <c r="U6" s="25"/>
      <c r="V6" s="25"/>
      <c r="AF6" s="1"/>
      <c r="AG6" s="1"/>
    </row>
    <row r="7" spans="2:33" ht="9.75" customHeight="1">
      <c r="B7" s="224" t="s">
        <v>26</v>
      </c>
      <c r="C7" s="256" t="str">
        <f>IF(LEN(INPUT!C7)&gt;0,INPUT!C7,"")</f>
        <v>Other long term care needs</v>
      </c>
      <c r="D7" s="257">
        <v>550</v>
      </c>
      <c r="E7" s="261">
        <f t="shared" si="0"/>
        <v>0.146974987529395</v>
      </c>
      <c r="F7" s="259"/>
      <c r="G7" s="224" t="s">
        <v>27</v>
      </c>
      <c r="H7" s="256" t="str">
        <f>IF(LEN(INPUT!P7)=0,"",INPUT!P7)</f>
        <v>OT</v>
      </c>
      <c r="I7" s="262"/>
      <c r="M7" s="25"/>
      <c r="N7" s="98"/>
      <c r="O7" s="99"/>
      <c r="P7" s="100"/>
      <c r="Q7" s="101"/>
      <c r="R7" s="101"/>
      <c r="S7" s="100"/>
      <c r="T7" s="100"/>
      <c r="U7" s="25"/>
      <c r="V7" s="25"/>
      <c r="AF7" s="1"/>
      <c r="AG7" s="1"/>
    </row>
    <row r="8" spans="2:33" ht="9.75" customHeight="1">
      <c r="B8" s="224" t="s">
        <v>29</v>
      </c>
      <c r="C8" s="256" t="str">
        <f>IF(LEN(INPUT!C8)&gt;0,INPUT!C8,"")</f>
        <v>Other low intensity needs</v>
      </c>
      <c r="D8" s="257">
        <v>1300</v>
      </c>
      <c r="E8" s="261">
        <f t="shared" si="0"/>
        <v>0.34739542506947907</v>
      </c>
      <c r="F8" s="259"/>
      <c r="G8" s="224" t="s">
        <v>30</v>
      </c>
      <c r="H8" s="256" t="str">
        <f>IF(LEN(INPUT!P8)=0,"",INPUT!P8)</f>
        <v>Geriatrician</v>
      </c>
      <c r="I8" s="263"/>
      <c r="M8" s="25"/>
      <c r="N8" s="98"/>
      <c r="O8" s="99"/>
      <c r="P8" s="100"/>
      <c r="Q8" s="101"/>
      <c r="R8" s="101"/>
      <c r="S8" s="100"/>
      <c r="T8" s="100"/>
      <c r="U8" s="25"/>
      <c r="V8" s="25"/>
      <c r="AF8" s="1"/>
      <c r="AG8" s="1"/>
    </row>
    <row r="9" spans="2:33" ht="9.75" customHeight="1">
      <c r="B9" s="224" t="s">
        <v>32</v>
      </c>
      <c r="C9" s="256" t="str">
        <f>IF(LEN(INPUT!C9)&gt;0,INPUT!C9,"")</f>
        <v>Unsupported at home &gt;65</v>
      </c>
      <c r="D9" s="257">
        <v>0</v>
      </c>
      <c r="E9" s="261">
        <f t="shared" si="0"/>
      </c>
      <c r="F9" s="259"/>
      <c r="G9" s="224" t="s">
        <v>33</v>
      </c>
      <c r="H9" s="256" t="str">
        <f>IF(LEN(INPUT!P9)=0,"",INPUT!P9)</f>
        <v>Rehab asst</v>
      </c>
      <c r="I9" s="260"/>
      <c r="M9" s="25"/>
      <c r="N9" s="98"/>
      <c r="O9" s="99"/>
      <c r="P9" s="100"/>
      <c r="Q9" s="101"/>
      <c r="R9" s="101"/>
      <c r="S9" s="100"/>
      <c r="T9" s="100"/>
      <c r="U9" s="25"/>
      <c r="V9" s="25"/>
      <c r="AF9" s="1"/>
      <c r="AG9" s="1"/>
    </row>
    <row r="10" spans="2:33" ht="9.75" customHeight="1">
      <c r="B10" s="224" t="s">
        <v>35</v>
      </c>
      <c r="C10" s="256">
        <f>IF(LEN(INPUT!C10)&gt;0,INPUT!C10,"")</f>
      </c>
      <c r="D10" s="257"/>
      <c r="E10" s="261">
        <f t="shared" si="0"/>
      </c>
      <c r="F10" s="259"/>
      <c r="G10" s="224" t="s">
        <v>36</v>
      </c>
      <c r="H10" s="256" t="str">
        <f>IF(LEN(INPUT!P10)=0,"",INPUT!P10)</f>
        <v>Care home EMH</v>
      </c>
      <c r="I10" s="260"/>
      <c r="M10" s="25"/>
      <c r="N10" s="98"/>
      <c r="O10" s="99"/>
      <c r="P10" s="100"/>
      <c r="Q10" s="101"/>
      <c r="R10" s="101"/>
      <c r="S10" s="100"/>
      <c r="T10" s="100"/>
      <c r="U10" s="25"/>
      <c r="V10" s="25"/>
      <c r="AF10" s="1"/>
      <c r="AG10" s="1"/>
    </row>
    <row r="11" spans="2:33" ht="9.75" customHeight="1">
      <c r="B11" s="224" t="s">
        <v>38</v>
      </c>
      <c r="C11" s="256">
        <f>IF(LEN(INPUT!C11)&gt;0,INPUT!C11,"")</f>
      </c>
      <c r="D11" s="257"/>
      <c r="E11" s="261">
        <f t="shared" si="0"/>
      </c>
      <c r="F11" s="259"/>
      <c r="G11" s="224" t="s">
        <v>39</v>
      </c>
      <c r="H11" s="256" t="str">
        <f>IF(LEN(INPUT!P11)=0,"",INPUT!P11)</f>
        <v>Care home (non-EMH)</v>
      </c>
      <c r="I11" s="260"/>
      <c r="M11" s="25"/>
      <c r="N11" s="98"/>
      <c r="O11" s="99"/>
      <c r="P11" s="100"/>
      <c r="Q11" s="101"/>
      <c r="R11" s="101"/>
      <c r="S11" s="100"/>
      <c r="T11" s="100"/>
      <c r="U11" s="25"/>
      <c r="V11" s="25"/>
      <c r="AF11" s="1"/>
      <c r="AG11" s="1"/>
    </row>
    <row r="12" spans="2:33" ht="9.75" customHeight="1">
      <c r="B12" s="224" t="s">
        <v>41</v>
      </c>
      <c r="C12" s="256">
        <f>IF(LEN(INPUT!C12)&gt;0,INPUT!C12,"")</f>
      </c>
      <c r="D12" s="257"/>
      <c r="E12" s="261">
        <f t="shared" si="0"/>
      </c>
      <c r="F12" s="259"/>
      <c r="G12" s="224" t="s">
        <v>42</v>
      </c>
      <c r="H12" s="256" t="str">
        <f>IF(LEN(INPUT!P12)=0,"",INPUT!P12)</f>
        <v>Acute bed</v>
      </c>
      <c r="I12" s="260"/>
      <c r="M12" s="25"/>
      <c r="N12" s="98"/>
      <c r="O12" s="99"/>
      <c r="P12" s="100"/>
      <c r="Q12" s="101"/>
      <c r="R12" s="101"/>
      <c r="S12" s="100"/>
      <c r="T12" s="100"/>
      <c r="U12" s="25"/>
      <c r="V12" s="25"/>
      <c r="AF12" s="1"/>
      <c r="AG12" s="1"/>
    </row>
    <row r="13" spans="2:33" ht="9.75" customHeight="1">
      <c r="B13" s="224" t="s">
        <v>44</v>
      </c>
      <c r="C13" s="256">
        <f>IF(LEN(INPUT!C13)&gt;0,INPUT!C13,"")</f>
      </c>
      <c r="D13" s="257"/>
      <c r="E13" s="261">
        <f t="shared" si="0"/>
      </c>
      <c r="F13" s="259"/>
      <c r="G13" s="224" t="s">
        <v>45</v>
      </c>
      <c r="H13" s="256" t="str">
        <f>IF(LEN(INPUT!P13)=0,"",INPUT!P13)</f>
        <v>Comm hospital bed</v>
      </c>
      <c r="I13" s="260"/>
      <c r="M13" s="25"/>
      <c r="N13" s="98"/>
      <c r="O13" s="99"/>
      <c r="P13" s="100"/>
      <c r="Q13" s="101"/>
      <c r="R13" s="101"/>
      <c r="S13" s="100"/>
      <c r="T13" s="100"/>
      <c r="U13" s="25"/>
      <c r="V13" s="25"/>
      <c r="AF13" s="1"/>
      <c r="AG13" s="1"/>
    </row>
    <row r="14" spans="2:33" ht="9.75" customHeight="1">
      <c r="B14" s="224" t="s">
        <v>47</v>
      </c>
      <c r="C14" s="256">
        <f>IF(LEN(INPUT!C14)&gt;0,INPUT!C14,"")</f>
      </c>
      <c r="D14" s="257"/>
      <c r="E14" s="261">
        <f t="shared" si="0"/>
      </c>
      <c r="F14" s="259"/>
      <c r="G14" s="224" t="s">
        <v>48</v>
      </c>
      <c r="H14" s="256" t="str">
        <f>IF(LEN(INPUT!P14)=0,"",INPUT!P14)</f>
        <v>Telecare</v>
      </c>
      <c r="I14" s="260"/>
      <c r="M14" s="25"/>
      <c r="N14" s="98"/>
      <c r="O14" s="99"/>
      <c r="P14" s="100"/>
      <c r="Q14" s="101"/>
      <c r="R14" s="101"/>
      <c r="S14" s="100"/>
      <c r="T14" s="100"/>
      <c r="U14" s="25"/>
      <c r="V14" s="25"/>
      <c r="AF14" s="1"/>
      <c r="AG14" s="1"/>
    </row>
    <row r="15" spans="2:33" ht="9.75" customHeight="1">
      <c r="B15" s="224" t="s">
        <v>50</v>
      </c>
      <c r="C15" s="256">
        <f>IF(LEN(INPUT!C15)&gt;0,INPUT!C15,"")</f>
      </c>
      <c r="D15" s="257"/>
      <c r="E15" s="261">
        <f t="shared" si="0"/>
      </c>
      <c r="F15" s="259"/>
      <c r="G15" s="224" t="s">
        <v>51</v>
      </c>
      <c r="H15" s="256" t="str">
        <f>IF(LEN(INPUT!P15)=0,"",INPUT!P15)</f>
        <v>CPN</v>
      </c>
      <c r="I15" s="260"/>
      <c r="M15" s="25"/>
      <c r="N15" s="98"/>
      <c r="O15" s="99"/>
      <c r="P15" s="100"/>
      <c r="Q15" s="101"/>
      <c r="R15" s="101"/>
      <c r="S15" s="100"/>
      <c r="T15" s="100"/>
      <c r="U15" s="25"/>
      <c r="V15" s="25"/>
      <c r="AF15" s="1"/>
      <c r="AG15" s="1"/>
    </row>
    <row r="16" spans="2:33" ht="9.75" customHeight="1">
      <c r="B16" s="224" t="s">
        <v>52</v>
      </c>
      <c r="C16" s="256">
        <f>IF(LEN(INPUT!C16)&gt;0,INPUT!C16,"")</f>
      </c>
      <c r="D16" s="257"/>
      <c r="E16" s="261">
        <f t="shared" si="0"/>
      </c>
      <c r="F16" s="259"/>
      <c r="G16" s="224" t="s">
        <v>53</v>
      </c>
      <c r="H16" s="256" t="str">
        <f>IF(LEN(INPUT!P16)=0,"",INPUT!P16)</f>
        <v>Night sitter</v>
      </c>
      <c r="I16" s="260"/>
      <c r="M16" s="25"/>
      <c r="N16" s="98"/>
      <c r="O16" s="99"/>
      <c r="P16" s="100"/>
      <c r="Q16" s="101"/>
      <c r="R16" s="101"/>
      <c r="S16" s="100"/>
      <c r="T16" s="100"/>
      <c r="U16" s="25"/>
      <c r="V16" s="25"/>
      <c r="AF16" s="1"/>
      <c r="AG16" s="1"/>
    </row>
    <row r="17" spans="2:33" ht="9.75" customHeight="1">
      <c r="B17" s="224" t="s">
        <v>54</v>
      </c>
      <c r="C17" s="256">
        <f>IF(LEN(INPUT!C17)&gt;0,INPUT!C17,"")</f>
      </c>
      <c r="D17" s="257"/>
      <c r="E17" s="261">
        <f t="shared" si="0"/>
      </c>
      <c r="F17" s="259"/>
      <c r="G17" s="224" t="s">
        <v>55</v>
      </c>
      <c r="H17" s="256" t="str">
        <f>IF(LEN(INPUT!P17)=0,"",INPUT!P17)</f>
        <v>Extra care housing</v>
      </c>
      <c r="I17" s="260"/>
      <c r="M17" s="25"/>
      <c r="N17" s="98"/>
      <c r="O17" s="99"/>
      <c r="P17" s="100"/>
      <c r="Q17" s="101"/>
      <c r="R17" s="101"/>
      <c r="S17" s="100"/>
      <c r="T17" s="100"/>
      <c r="U17" s="25"/>
      <c r="V17" s="25"/>
      <c r="AF17" s="1"/>
      <c r="AG17" s="1"/>
    </row>
    <row r="18" spans="2:33" ht="9.75" customHeight="1">
      <c r="B18" s="224" t="s">
        <v>56</v>
      </c>
      <c r="C18" s="256">
        <f>IF(LEN(INPUT!C18)&gt;0,INPUT!C18,"")</f>
      </c>
      <c r="D18" s="257"/>
      <c r="E18" s="261">
        <f t="shared" si="0"/>
      </c>
      <c r="F18" s="259"/>
      <c r="G18" s="224" t="s">
        <v>57</v>
      </c>
      <c r="H18" s="256" t="str">
        <f>IF(LEN(INPUT!P18)=0,"",INPUT!P18)</f>
        <v>Day care</v>
      </c>
      <c r="I18" s="260"/>
      <c r="M18" s="25"/>
      <c r="N18" s="98"/>
      <c r="O18" s="99"/>
      <c r="P18" s="100"/>
      <c r="Q18" s="101"/>
      <c r="R18" s="101"/>
      <c r="S18" s="100"/>
      <c r="T18" s="100"/>
      <c r="U18" s="25"/>
      <c r="V18" s="25"/>
      <c r="AF18" s="1"/>
      <c r="AG18" s="1"/>
    </row>
    <row r="19" spans="2:33" ht="9.75" customHeight="1">
      <c r="B19" s="225" t="s">
        <v>58</v>
      </c>
      <c r="C19" s="264"/>
      <c r="D19" s="257"/>
      <c r="E19" s="261">
        <f t="shared" si="0"/>
      </c>
      <c r="F19" s="259"/>
      <c r="G19" s="224" t="s">
        <v>59</v>
      </c>
      <c r="H19" s="256">
        <f>IF(LEN(INPUT!P19)=0,"",INPUT!P19)</f>
      </c>
      <c r="I19" s="260"/>
      <c r="M19" s="25"/>
      <c r="N19" s="98"/>
      <c r="O19" s="99"/>
      <c r="P19" s="100"/>
      <c r="Q19" s="101"/>
      <c r="R19" s="101"/>
      <c r="S19" s="100"/>
      <c r="T19" s="100"/>
      <c r="U19" s="25"/>
      <c r="V19" s="25"/>
      <c r="AF19" s="1"/>
      <c r="AG19" s="1"/>
    </row>
    <row r="20" spans="2:33" ht="9.75" customHeight="1">
      <c r="B20" s="259"/>
      <c r="C20" s="248">
        <v>5</v>
      </c>
      <c r="D20" s="286">
        <f>SUM(D4:D19)</f>
        <v>3742.133333333333</v>
      </c>
      <c r="E20" s="266">
        <f>SUM(E4:E19)</f>
        <v>1</v>
      </c>
      <c r="F20" s="259"/>
      <c r="G20" s="224" t="s">
        <v>60</v>
      </c>
      <c r="H20" s="256">
        <f>IF(LEN(INPUT!P20)=0,"",INPUT!P20)</f>
      </c>
      <c r="I20" s="260"/>
      <c r="M20" s="25"/>
      <c r="N20" s="98"/>
      <c r="O20" s="99"/>
      <c r="P20" s="100"/>
      <c r="Q20" s="101"/>
      <c r="R20" s="101"/>
      <c r="S20" s="100"/>
      <c r="T20" s="100"/>
      <c r="U20" s="25"/>
      <c r="V20" s="25"/>
      <c r="AF20" s="1"/>
      <c r="AG20" s="1"/>
    </row>
    <row r="21" spans="2:33" ht="9.75" customHeight="1">
      <c r="B21" s="267"/>
      <c r="C21" s="268"/>
      <c r="D21" s="259"/>
      <c r="E21" s="259"/>
      <c r="F21" s="259"/>
      <c r="G21" s="224" t="s">
        <v>61</v>
      </c>
      <c r="H21" s="256">
        <f>IF(LEN(INPUT!P21)=0,"",INPUT!P21)</f>
      </c>
      <c r="I21" s="260"/>
      <c r="M21" s="25"/>
      <c r="N21" s="98"/>
      <c r="O21" s="99"/>
      <c r="P21" s="100"/>
      <c r="Q21" s="101"/>
      <c r="R21" s="101"/>
      <c r="S21" s="100"/>
      <c r="T21" s="100"/>
      <c r="U21" s="25"/>
      <c r="V21" s="25"/>
      <c r="AF21" s="1"/>
      <c r="AG21" s="1"/>
    </row>
    <row r="22" spans="2:33" ht="9.75" customHeight="1">
      <c r="B22" s="267"/>
      <c r="C22" s="268"/>
      <c r="D22" s="259"/>
      <c r="E22" s="259"/>
      <c r="F22" s="259"/>
      <c r="G22" s="224" t="s">
        <v>62</v>
      </c>
      <c r="H22" s="256">
        <f>IF(LEN(INPUT!P22)=0,"",INPUT!P22)</f>
      </c>
      <c r="I22" s="260"/>
      <c r="M22" s="25"/>
      <c r="N22" s="98"/>
      <c r="O22" s="99"/>
      <c r="P22" s="100"/>
      <c r="Q22" s="101"/>
      <c r="R22" s="101"/>
      <c r="S22" s="100"/>
      <c r="T22" s="100"/>
      <c r="U22" s="25"/>
      <c r="V22" s="25"/>
      <c r="AF22" s="1"/>
      <c r="AG22" s="1"/>
    </row>
    <row r="23" spans="2:33" ht="9.75" customHeight="1">
      <c r="B23" s="259"/>
      <c r="C23" s="259"/>
      <c r="D23" s="259"/>
      <c r="E23" s="259"/>
      <c r="F23" s="259"/>
      <c r="G23" s="225" t="s">
        <v>63</v>
      </c>
      <c r="H23" s="270">
        <f>IF(LEN(INPUT!P23)=0,"",INPUT!P23)</f>
      </c>
      <c r="I23" s="269"/>
      <c r="M23" s="25"/>
      <c r="N23" s="98"/>
      <c r="O23" s="99"/>
      <c r="P23" s="100"/>
      <c r="Q23" s="101"/>
      <c r="R23" s="101"/>
      <c r="S23" s="100"/>
      <c r="T23" s="100"/>
      <c r="U23" s="25"/>
      <c r="V23" s="25"/>
      <c r="AF23" s="1"/>
      <c r="AG23" s="1"/>
    </row>
    <row r="24" spans="13:33" ht="12" customHeight="1">
      <c r="M24" s="25"/>
      <c r="O24" s="114"/>
      <c r="P24" s="115"/>
      <c r="Q24" s="116"/>
      <c r="R24" s="117"/>
      <c r="S24" s="117"/>
      <c r="T24" s="117"/>
      <c r="U24" s="117"/>
      <c r="V24" s="25"/>
      <c r="AF24" s="1"/>
      <c r="AG24" s="1"/>
    </row>
    <row r="25" spans="13:33" ht="12" customHeight="1">
      <c r="M25" s="25"/>
      <c r="O25" s="98"/>
      <c r="P25" s="99"/>
      <c r="Q25" s="100"/>
      <c r="R25" s="101"/>
      <c r="S25" s="101"/>
      <c r="T25" s="100"/>
      <c r="U25" s="100"/>
      <c r="V25" s="25"/>
      <c r="AF25" s="1"/>
      <c r="AG25" s="1"/>
    </row>
    <row r="26" spans="13:33" ht="12" customHeight="1">
      <c r="M26" s="25"/>
      <c r="O26" s="25"/>
      <c r="P26" s="106"/>
      <c r="Q26" s="118"/>
      <c r="R26" s="104"/>
      <c r="S26" s="104"/>
      <c r="T26" s="104"/>
      <c r="U26" s="104"/>
      <c r="V26" s="25"/>
      <c r="AF26" s="1"/>
      <c r="AG26" s="1"/>
    </row>
    <row r="27" spans="13:33" ht="15" customHeight="1">
      <c r="M27" s="25"/>
      <c r="O27" s="25"/>
      <c r="P27" s="106"/>
      <c r="Q27" s="118"/>
      <c r="R27" s="104"/>
      <c r="S27" s="104"/>
      <c r="T27" s="104"/>
      <c r="U27" s="104"/>
      <c r="V27" s="25"/>
      <c r="AF27" s="1"/>
      <c r="AG27" s="1"/>
    </row>
    <row r="28" spans="13:22" ht="15" customHeight="1">
      <c r="M28" s="25"/>
      <c r="O28" s="25"/>
      <c r="P28" s="106"/>
      <c r="Q28" s="118"/>
      <c r="R28" s="104"/>
      <c r="S28" s="104"/>
      <c r="T28" s="104"/>
      <c r="U28" s="104"/>
      <c r="V28" s="25"/>
    </row>
    <row r="29" spans="13:22" ht="15" customHeight="1">
      <c r="M29" s="25"/>
      <c r="O29" s="25"/>
      <c r="P29" s="106"/>
      <c r="Q29" s="118"/>
      <c r="R29" s="104"/>
      <c r="S29" s="104"/>
      <c r="T29" s="104"/>
      <c r="U29" s="104"/>
      <c r="V29" s="25"/>
    </row>
    <row r="30" spans="13:22" ht="15" customHeight="1">
      <c r="M30" s="25"/>
      <c r="O30" s="25"/>
      <c r="P30" s="106"/>
      <c r="Q30" s="118"/>
      <c r="R30" s="104"/>
      <c r="S30" s="104"/>
      <c r="T30" s="104"/>
      <c r="U30" s="104"/>
      <c r="V30" s="25"/>
    </row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G30"/>
  <sheetViews>
    <sheetView showRowColHeaders="0" workbookViewId="0" topLeftCell="A1">
      <selection activeCell="I7" sqref="I7"/>
    </sheetView>
  </sheetViews>
  <sheetFormatPr defaultColWidth="9.140625" defaultRowHeight="15" customHeight="1"/>
  <cols>
    <col min="1" max="1" width="1.7109375" style="1" customWidth="1"/>
    <col min="2" max="2" width="4.7109375" style="1" customWidth="1"/>
    <col min="3" max="3" width="25.421875" style="1" customWidth="1"/>
    <col min="4" max="5" width="5.7109375" style="1" customWidth="1"/>
    <col min="6" max="6" width="1.7109375" style="1" customWidth="1"/>
    <col min="7" max="7" width="4.7109375" style="1" customWidth="1"/>
    <col min="8" max="8" width="26.7109375" style="1" customWidth="1"/>
    <col min="9" max="9" width="6.7109375" style="1" customWidth="1"/>
    <col min="10" max="13" width="10.7109375" style="1" customWidth="1"/>
    <col min="14" max="14" width="2.7109375" style="25" customWidth="1"/>
    <col min="15" max="15" width="5.7109375" style="1" customWidth="1"/>
    <col min="16" max="16" width="20.7109375" style="6" customWidth="1"/>
    <col min="17" max="17" width="10.7109375" style="26" customWidth="1"/>
    <col min="18" max="19" width="8.7109375" style="3" customWidth="1"/>
    <col min="20" max="20" width="10.7109375" style="3" customWidth="1"/>
    <col min="21" max="21" width="8.7109375" style="3" customWidth="1"/>
    <col min="22" max="25" width="10.7109375" style="1" customWidth="1"/>
    <col min="26" max="26" width="2.7109375" style="1" customWidth="1"/>
    <col min="27" max="27" width="5.7109375" style="1" customWidth="1"/>
    <col min="28" max="28" width="20.7109375" style="1" customWidth="1"/>
    <col min="29" max="29" width="2.8515625" style="1" customWidth="1"/>
    <col min="30" max="30" width="5.7109375" style="1" customWidth="1"/>
    <col min="31" max="31" width="25.7109375" style="1" customWidth="1"/>
    <col min="32" max="32" width="5.7109375" style="6" customWidth="1"/>
    <col min="33" max="33" width="10.7109375" style="3" customWidth="1"/>
    <col min="34" max="16384" width="10.7109375" style="1" customWidth="1"/>
  </cols>
  <sheetData>
    <row r="1" ht="4.5" customHeight="1"/>
    <row r="2" spans="2:33" ht="15" customHeight="1">
      <c r="B2" s="33" t="str">
        <f>"Client Category Populations for "&amp;LOC!C5</f>
        <v>Client Category Populations for </v>
      </c>
      <c r="G2" s="33" t="str">
        <f>"Current Service Levels for "&amp;LOC!C5</f>
        <v>Current Service Levels for </v>
      </c>
      <c r="I2" s="6"/>
      <c r="J2" s="3"/>
      <c r="M2" s="25"/>
      <c r="N2" s="102"/>
      <c r="O2" s="103"/>
      <c r="P2" s="25"/>
      <c r="Q2" s="104"/>
      <c r="R2" s="25"/>
      <c r="S2" s="25"/>
      <c r="T2" s="104"/>
      <c r="U2" s="104"/>
      <c r="V2" s="25"/>
      <c r="AF2" s="1"/>
      <c r="AG2" s="1"/>
    </row>
    <row r="3" spans="2:22" s="27" customFormat="1" ht="32.25" customHeight="1">
      <c r="B3" s="221" t="s">
        <v>8</v>
      </c>
      <c r="C3" s="221" t="s">
        <v>9</v>
      </c>
      <c r="D3" s="254" t="s">
        <v>74</v>
      </c>
      <c r="E3" s="254" t="s">
        <v>75</v>
      </c>
      <c r="F3" s="255"/>
      <c r="G3" s="221" t="s">
        <v>8</v>
      </c>
      <c r="H3" s="221" t="s">
        <v>10</v>
      </c>
      <c r="I3" s="231" t="s">
        <v>76</v>
      </c>
      <c r="J3" s="89"/>
      <c r="M3" s="28"/>
      <c r="N3" s="28"/>
      <c r="O3" s="107"/>
      <c r="P3" s="107"/>
      <c r="Q3" s="108"/>
      <c r="R3" s="109"/>
      <c r="S3" s="109"/>
      <c r="T3" s="108"/>
      <c r="U3" s="108"/>
      <c r="V3" s="28"/>
    </row>
    <row r="4" spans="2:33" ht="9.75" customHeight="1">
      <c r="B4" s="222" t="s">
        <v>17</v>
      </c>
      <c r="C4" s="256" t="str">
        <f>IF(LEN(INPUT!C4)&gt;0,INPUT!C4,"")</f>
        <v>Care home residents - not EMH</v>
      </c>
      <c r="D4" s="257">
        <v>77</v>
      </c>
      <c r="E4" s="258">
        <f aca="true" t="shared" si="0" ref="E4:E19">IF($D4&gt;0,$D4/$D$20,"")</f>
        <v>0.014138817480719794</v>
      </c>
      <c r="F4" s="259"/>
      <c r="G4" s="222" t="s">
        <v>18</v>
      </c>
      <c r="H4" s="256" t="str">
        <f>IF(LEN(INPUT!P4)=0,"",INPUT!P4)</f>
        <v>Community nurse</v>
      </c>
      <c r="I4" s="260"/>
      <c r="M4" s="25"/>
      <c r="N4" s="98"/>
      <c r="O4" s="99"/>
      <c r="P4" s="100"/>
      <c r="Q4" s="101"/>
      <c r="R4" s="101"/>
      <c r="S4" s="100"/>
      <c r="T4" s="100"/>
      <c r="U4" s="25"/>
      <c r="V4" s="25"/>
      <c r="AF4" s="1"/>
      <c r="AG4" s="1"/>
    </row>
    <row r="5" spans="2:33" ht="9.75" customHeight="1">
      <c r="B5" s="224" t="s">
        <v>20</v>
      </c>
      <c r="C5" s="256" t="str">
        <f>IF(LEN(INPUT!C5)&gt;0,INPUT!C5,"")</f>
        <v>Care home residents -  EMH</v>
      </c>
      <c r="D5" s="257">
        <v>85</v>
      </c>
      <c r="E5" s="261">
        <f t="shared" si="0"/>
        <v>0.015607785530664707</v>
      </c>
      <c r="F5" s="259"/>
      <c r="G5" s="224" t="s">
        <v>21</v>
      </c>
      <c r="H5" s="256" t="str">
        <f>IF(LEN(INPUT!P5)=0,"",INPUT!P5)</f>
        <v>Physiotherapist</v>
      </c>
      <c r="I5" s="260"/>
      <c r="M5" s="25"/>
      <c r="N5" s="98"/>
      <c r="O5" s="99"/>
      <c r="P5" s="100"/>
      <c r="Q5" s="101"/>
      <c r="R5" s="101"/>
      <c r="S5" s="100"/>
      <c r="T5" s="100"/>
      <c r="U5" s="25"/>
      <c r="V5" s="25"/>
      <c r="AF5" s="1"/>
      <c r="AG5" s="1"/>
    </row>
    <row r="6" spans="2:33" ht="9.75" customHeight="1">
      <c r="B6" s="224" t="s">
        <v>23</v>
      </c>
      <c r="C6" s="256" t="str">
        <f>IF(LEN(INPUT!C6)&gt;0,INPUT!C6,"")</f>
        <v>Case management - frail older people</v>
      </c>
      <c r="D6" s="257">
        <v>58</v>
      </c>
      <c r="E6" s="261">
        <f t="shared" si="0"/>
        <v>0.010650018362100624</v>
      </c>
      <c r="F6" s="259"/>
      <c r="G6" s="224" t="s">
        <v>24</v>
      </c>
      <c r="H6" s="256" t="str">
        <f>IF(LEN(INPUT!P6)=0,"",INPUT!P6)</f>
        <v>Care Assistant</v>
      </c>
      <c r="I6" s="260"/>
      <c r="M6" s="25"/>
      <c r="N6" s="98"/>
      <c r="O6" s="99"/>
      <c r="P6" s="100"/>
      <c r="Q6" s="101"/>
      <c r="R6" s="101"/>
      <c r="S6" s="100"/>
      <c r="T6" s="100"/>
      <c r="U6" s="25"/>
      <c r="V6" s="25"/>
      <c r="AF6" s="1"/>
      <c r="AG6" s="1"/>
    </row>
    <row r="7" spans="2:33" ht="9.75" customHeight="1">
      <c r="B7" s="224" t="s">
        <v>26</v>
      </c>
      <c r="C7" s="256" t="str">
        <f>IF(LEN(INPUT!C7)&gt;0,INPUT!C7,"")</f>
        <v>Other long term care needs</v>
      </c>
      <c r="D7" s="257">
        <v>256</v>
      </c>
      <c r="E7" s="261">
        <f t="shared" si="0"/>
        <v>0.047006977598237236</v>
      </c>
      <c r="F7" s="259"/>
      <c r="G7" s="224" t="s">
        <v>27</v>
      </c>
      <c r="H7" s="256" t="str">
        <f>IF(LEN(INPUT!P7)=0,"",INPUT!P7)</f>
        <v>OT</v>
      </c>
      <c r="I7" s="262"/>
      <c r="M7" s="25"/>
      <c r="N7" s="98"/>
      <c r="O7" s="99"/>
      <c r="P7" s="100"/>
      <c r="Q7" s="101"/>
      <c r="R7" s="101"/>
      <c r="S7" s="100"/>
      <c r="T7" s="100"/>
      <c r="U7" s="25"/>
      <c r="V7" s="25"/>
      <c r="AF7" s="1"/>
      <c r="AG7" s="1"/>
    </row>
    <row r="8" spans="2:33" ht="9.75" customHeight="1">
      <c r="B8" s="224" t="s">
        <v>29</v>
      </c>
      <c r="C8" s="256" t="str">
        <f>IF(LEN(INPUT!C8)&gt;0,INPUT!C8,"")</f>
        <v>Other low intensity needs</v>
      </c>
      <c r="D8" s="257">
        <v>53</v>
      </c>
      <c r="E8" s="261">
        <f t="shared" si="0"/>
        <v>0.009731913330885054</v>
      </c>
      <c r="F8" s="259"/>
      <c r="G8" s="224" t="s">
        <v>30</v>
      </c>
      <c r="H8" s="256" t="str">
        <f>IF(LEN(INPUT!P8)=0,"",INPUT!P8)</f>
        <v>Geriatrician</v>
      </c>
      <c r="I8" s="263"/>
      <c r="M8" s="25"/>
      <c r="N8" s="98"/>
      <c r="O8" s="99"/>
      <c r="P8" s="100"/>
      <c r="Q8" s="101"/>
      <c r="R8" s="101"/>
      <c r="S8" s="100"/>
      <c r="T8" s="100"/>
      <c r="U8" s="25"/>
      <c r="V8" s="25"/>
      <c r="AF8" s="1"/>
      <c r="AG8" s="1"/>
    </row>
    <row r="9" spans="2:33" ht="9.75" customHeight="1">
      <c r="B9" s="224" t="s">
        <v>32</v>
      </c>
      <c r="C9" s="256" t="str">
        <f>IF(LEN(INPUT!C9)&gt;0,INPUT!C9,"")</f>
        <v>Unsupported at home &gt;65</v>
      </c>
      <c r="D9" s="257">
        <v>688</v>
      </c>
      <c r="E9" s="261">
        <f t="shared" si="0"/>
        <v>0.12633125229526257</v>
      </c>
      <c r="F9" s="259"/>
      <c r="G9" s="224" t="s">
        <v>33</v>
      </c>
      <c r="H9" s="256" t="str">
        <f>IF(LEN(INPUT!P9)=0,"",INPUT!P9)</f>
        <v>Rehab asst</v>
      </c>
      <c r="I9" s="260"/>
      <c r="M9" s="25"/>
      <c r="N9" s="98"/>
      <c r="O9" s="99"/>
      <c r="P9" s="100"/>
      <c r="Q9" s="101"/>
      <c r="R9" s="101"/>
      <c r="S9" s="100"/>
      <c r="T9" s="100"/>
      <c r="U9" s="25"/>
      <c r="V9" s="25"/>
      <c r="AF9" s="1"/>
      <c r="AG9" s="1"/>
    </row>
    <row r="10" spans="2:33" ht="9.75" customHeight="1">
      <c r="B10" s="224" t="s">
        <v>35</v>
      </c>
      <c r="C10" s="256">
        <f>IF(LEN(INPUT!C10)&gt;0,INPUT!C10,"")</f>
      </c>
      <c r="D10" s="257">
        <v>40</v>
      </c>
      <c r="E10" s="261">
        <f t="shared" si="0"/>
        <v>0.007344840249724568</v>
      </c>
      <c r="F10" s="259"/>
      <c r="G10" s="224" t="s">
        <v>36</v>
      </c>
      <c r="H10" s="256" t="str">
        <f>IF(LEN(INPUT!P10)=0,"",INPUT!P10)</f>
        <v>Care home EMH</v>
      </c>
      <c r="I10" s="260"/>
      <c r="M10" s="25"/>
      <c r="N10" s="98"/>
      <c r="O10" s="99"/>
      <c r="P10" s="100"/>
      <c r="Q10" s="101"/>
      <c r="R10" s="101"/>
      <c r="S10" s="100"/>
      <c r="T10" s="100"/>
      <c r="U10" s="25"/>
      <c r="V10" s="25"/>
      <c r="AF10" s="1"/>
      <c r="AG10" s="1"/>
    </row>
    <row r="11" spans="2:33" ht="9.75" customHeight="1">
      <c r="B11" s="224" t="s">
        <v>38</v>
      </c>
      <c r="C11" s="256">
        <f>IF(LEN(INPUT!C11)&gt;0,INPUT!C11,"")</f>
      </c>
      <c r="D11" s="257">
        <v>50</v>
      </c>
      <c r="E11" s="261">
        <f t="shared" si="0"/>
        <v>0.00918105031215571</v>
      </c>
      <c r="F11" s="259"/>
      <c r="G11" s="224" t="s">
        <v>39</v>
      </c>
      <c r="H11" s="256" t="str">
        <f>IF(LEN(INPUT!P11)=0,"",INPUT!P11)</f>
        <v>Care home (non-EMH)</v>
      </c>
      <c r="I11" s="260"/>
      <c r="M11" s="25"/>
      <c r="N11" s="98"/>
      <c r="O11" s="99"/>
      <c r="P11" s="100"/>
      <c r="Q11" s="101"/>
      <c r="R11" s="101"/>
      <c r="S11" s="100"/>
      <c r="T11" s="100"/>
      <c r="U11" s="25"/>
      <c r="V11" s="25"/>
      <c r="AF11" s="1"/>
      <c r="AG11" s="1"/>
    </row>
    <row r="12" spans="2:33" ht="9.75" customHeight="1">
      <c r="B12" s="224" t="s">
        <v>41</v>
      </c>
      <c r="C12" s="256">
        <f>IF(LEN(INPUT!C12)&gt;0,INPUT!C12,"")</f>
      </c>
      <c r="D12" s="257">
        <v>72</v>
      </c>
      <c r="E12" s="261">
        <f t="shared" si="0"/>
        <v>0.013220712449504223</v>
      </c>
      <c r="F12" s="259"/>
      <c r="G12" s="224" t="s">
        <v>42</v>
      </c>
      <c r="H12" s="256" t="str">
        <f>IF(LEN(INPUT!P12)=0,"",INPUT!P12)</f>
        <v>Acute bed</v>
      </c>
      <c r="I12" s="260"/>
      <c r="M12" s="25"/>
      <c r="N12" s="98"/>
      <c r="O12" s="99"/>
      <c r="P12" s="100"/>
      <c r="Q12" s="101"/>
      <c r="R12" s="101"/>
      <c r="S12" s="100"/>
      <c r="T12" s="100"/>
      <c r="U12" s="25"/>
      <c r="V12" s="25"/>
      <c r="AF12" s="1"/>
      <c r="AG12" s="1"/>
    </row>
    <row r="13" spans="2:33" ht="9.75" customHeight="1">
      <c r="B13" s="224" t="s">
        <v>44</v>
      </c>
      <c r="C13" s="256">
        <f>IF(LEN(INPUT!C13)&gt;0,INPUT!C13,"")</f>
      </c>
      <c r="D13" s="257">
        <v>576</v>
      </c>
      <c r="E13" s="261">
        <f t="shared" si="0"/>
        <v>0.10576569959603378</v>
      </c>
      <c r="F13" s="259"/>
      <c r="G13" s="224" t="s">
        <v>45</v>
      </c>
      <c r="H13" s="256" t="str">
        <f>IF(LEN(INPUT!P13)=0,"",INPUT!P13)</f>
        <v>Comm hospital bed</v>
      </c>
      <c r="I13" s="260"/>
      <c r="M13" s="25"/>
      <c r="N13" s="98"/>
      <c r="O13" s="99"/>
      <c r="P13" s="100"/>
      <c r="Q13" s="101"/>
      <c r="R13" s="101"/>
      <c r="S13" s="100"/>
      <c r="T13" s="100"/>
      <c r="U13" s="25"/>
      <c r="V13" s="25"/>
      <c r="AF13" s="1"/>
      <c r="AG13" s="1"/>
    </row>
    <row r="14" spans="2:33" ht="9.75" customHeight="1">
      <c r="B14" s="224" t="s">
        <v>47</v>
      </c>
      <c r="C14" s="256">
        <f>IF(LEN(INPUT!C14)&gt;0,INPUT!C14,"")</f>
      </c>
      <c r="D14" s="257">
        <v>113</v>
      </c>
      <c r="E14" s="261">
        <f t="shared" si="0"/>
        <v>0.020749173705471906</v>
      </c>
      <c r="F14" s="259"/>
      <c r="G14" s="224" t="s">
        <v>48</v>
      </c>
      <c r="H14" s="256" t="str">
        <f>IF(LEN(INPUT!P14)=0,"",INPUT!P14)</f>
        <v>Telecare</v>
      </c>
      <c r="I14" s="260"/>
      <c r="M14" s="25"/>
      <c r="N14" s="98"/>
      <c r="O14" s="99"/>
      <c r="P14" s="100"/>
      <c r="Q14" s="101"/>
      <c r="R14" s="101"/>
      <c r="S14" s="100"/>
      <c r="T14" s="100"/>
      <c r="U14" s="25"/>
      <c r="V14" s="25"/>
      <c r="AF14" s="1"/>
      <c r="AG14" s="1"/>
    </row>
    <row r="15" spans="2:33" ht="9.75" customHeight="1">
      <c r="B15" s="224" t="s">
        <v>50</v>
      </c>
      <c r="C15" s="256">
        <f>IF(LEN(INPUT!C15)&gt;0,INPUT!C15,"")</f>
      </c>
      <c r="D15" s="257">
        <v>34</v>
      </c>
      <c r="E15" s="261">
        <f t="shared" si="0"/>
        <v>0.006243114212265883</v>
      </c>
      <c r="F15" s="259"/>
      <c r="G15" s="224" t="s">
        <v>51</v>
      </c>
      <c r="H15" s="256" t="str">
        <f>IF(LEN(INPUT!P15)=0,"",INPUT!P15)</f>
        <v>CPN</v>
      </c>
      <c r="I15" s="260"/>
      <c r="M15" s="25"/>
      <c r="N15" s="98"/>
      <c r="O15" s="99"/>
      <c r="P15" s="100"/>
      <c r="Q15" s="101"/>
      <c r="R15" s="101"/>
      <c r="S15" s="100"/>
      <c r="T15" s="100"/>
      <c r="U15" s="25"/>
      <c r="V15" s="25"/>
      <c r="AF15" s="1"/>
      <c r="AG15" s="1"/>
    </row>
    <row r="16" spans="2:33" ht="9.75" customHeight="1">
      <c r="B16" s="224" t="s">
        <v>52</v>
      </c>
      <c r="C16" s="256">
        <f>IF(LEN(INPUT!C16)&gt;0,INPUT!C16,"")</f>
      </c>
      <c r="D16" s="257">
        <v>329</v>
      </c>
      <c r="E16" s="261">
        <f t="shared" si="0"/>
        <v>0.060411311053984576</v>
      </c>
      <c r="F16" s="259"/>
      <c r="G16" s="224" t="s">
        <v>53</v>
      </c>
      <c r="H16" s="256" t="str">
        <f>IF(LEN(INPUT!P16)=0,"",INPUT!P16)</f>
        <v>Night sitter</v>
      </c>
      <c r="I16" s="260"/>
      <c r="M16" s="25"/>
      <c r="N16" s="98"/>
      <c r="O16" s="99"/>
      <c r="P16" s="100"/>
      <c r="Q16" s="101"/>
      <c r="R16" s="101"/>
      <c r="S16" s="100"/>
      <c r="T16" s="100"/>
      <c r="U16" s="25"/>
      <c r="V16" s="25"/>
      <c r="AF16" s="1"/>
      <c r="AG16" s="1"/>
    </row>
    <row r="17" spans="2:33" ht="9.75" customHeight="1">
      <c r="B17" s="224" t="s">
        <v>54</v>
      </c>
      <c r="C17" s="256">
        <f>IF(LEN(INPUT!C17)&gt;0,INPUT!C17,"")</f>
      </c>
      <c r="D17" s="257">
        <v>1375</v>
      </c>
      <c r="E17" s="261">
        <f t="shared" si="0"/>
        <v>0.25247888358428205</v>
      </c>
      <c r="F17" s="259"/>
      <c r="G17" s="224" t="s">
        <v>55</v>
      </c>
      <c r="H17" s="256" t="str">
        <f>IF(LEN(INPUT!P17)=0,"",INPUT!P17)</f>
        <v>Extra care housing</v>
      </c>
      <c r="I17" s="260"/>
      <c r="M17" s="25"/>
      <c r="N17" s="98"/>
      <c r="O17" s="99"/>
      <c r="P17" s="100"/>
      <c r="Q17" s="101"/>
      <c r="R17" s="101"/>
      <c r="S17" s="100"/>
      <c r="T17" s="100"/>
      <c r="U17" s="25"/>
      <c r="V17" s="25"/>
      <c r="AF17" s="1"/>
      <c r="AG17" s="1"/>
    </row>
    <row r="18" spans="2:33" ht="9.75" customHeight="1">
      <c r="B18" s="224" t="s">
        <v>56</v>
      </c>
      <c r="C18" s="256">
        <f>IF(LEN(INPUT!C18)&gt;0,INPUT!C18,"")</f>
      </c>
      <c r="D18" s="257">
        <v>678</v>
      </c>
      <c r="E18" s="261">
        <f t="shared" si="0"/>
        <v>0.12449504223283143</v>
      </c>
      <c r="F18" s="259"/>
      <c r="G18" s="224" t="s">
        <v>57</v>
      </c>
      <c r="H18" s="256" t="str">
        <f>IF(LEN(INPUT!P18)=0,"",INPUT!P18)</f>
        <v>Day care</v>
      </c>
      <c r="I18" s="260"/>
      <c r="M18" s="25"/>
      <c r="N18" s="98"/>
      <c r="O18" s="99"/>
      <c r="P18" s="100"/>
      <c r="Q18" s="101"/>
      <c r="R18" s="101"/>
      <c r="S18" s="100"/>
      <c r="T18" s="100"/>
      <c r="U18" s="25"/>
      <c r="V18" s="25"/>
      <c r="AF18" s="1"/>
      <c r="AG18" s="1"/>
    </row>
    <row r="19" spans="2:33" ht="9.75" customHeight="1">
      <c r="B19" s="225" t="s">
        <v>58</v>
      </c>
      <c r="C19" s="264"/>
      <c r="D19" s="257">
        <v>962</v>
      </c>
      <c r="E19" s="261">
        <f t="shared" si="0"/>
        <v>0.17664340800587588</v>
      </c>
      <c r="F19" s="259"/>
      <c r="G19" s="224" t="s">
        <v>59</v>
      </c>
      <c r="H19" s="256">
        <f>IF(LEN(INPUT!P19)=0,"",INPUT!P19)</f>
      </c>
      <c r="I19" s="260"/>
      <c r="M19" s="25"/>
      <c r="N19" s="98"/>
      <c r="O19" s="99"/>
      <c r="P19" s="100"/>
      <c r="Q19" s="101"/>
      <c r="R19" s="101"/>
      <c r="S19" s="100"/>
      <c r="T19" s="100"/>
      <c r="U19" s="25"/>
      <c r="V19" s="25"/>
      <c r="AF19" s="1"/>
      <c r="AG19" s="1"/>
    </row>
    <row r="20" spans="2:33" ht="9.75" customHeight="1">
      <c r="B20" s="259"/>
      <c r="C20" s="248">
        <v>5</v>
      </c>
      <c r="D20" s="265">
        <f>SUM(D4:D19)</f>
        <v>5446</v>
      </c>
      <c r="E20" s="266">
        <f>SUM(E4:E19)</f>
        <v>1</v>
      </c>
      <c r="F20" s="259"/>
      <c r="G20" s="224" t="s">
        <v>60</v>
      </c>
      <c r="H20" s="256">
        <f>IF(LEN(INPUT!P20)=0,"",INPUT!P20)</f>
      </c>
      <c r="I20" s="260"/>
      <c r="M20" s="25"/>
      <c r="N20" s="98"/>
      <c r="O20" s="99"/>
      <c r="P20" s="100"/>
      <c r="Q20" s="101"/>
      <c r="R20" s="101"/>
      <c r="S20" s="100"/>
      <c r="T20" s="100"/>
      <c r="U20" s="25"/>
      <c r="V20" s="25"/>
      <c r="AF20" s="1"/>
      <c r="AG20" s="1"/>
    </row>
    <row r="21" spans="2:33" ht="9.75" customHeight="1">
      <c r="B21" s="271"/>
      <c r="C21" s="268"/>
      <c r="D21" s="259"/>
      <c r="E21" s="259"/>
      <c r="F21" s="259"/>
      <c r="G21" s="224" t="s">
        <v>61</v>
      </c>
      <c r="H21" s="256">
        <f>IF(LEN(INPUT!P21)=0,"",INPUT!P21)</f>
      </c>
      <c r="I21" s="260"/>
      <c r="M21" s="25"/>
      <c r="N21" s="98"/>
      <c r="O21" s="99"/>
      <c r="P21" s="100"/>
      <c r="Q21" s="101"/>
      <c r="R21" s="101"/>
      <c r="S21" s="100"/>
      <c r="T21" s="100"/>
      <c r="U21" s="25"/>
      <c r="V21" s="25"/>
      <c r="AF21" s="1"/>
      <c r="AG21" s="1"/>
    </row>
    <row r="22" spans="2:33" ht="9.75" customHeight="1">
      <c r="B22" s="267"/>
      <c r="C22" s="268"/>
      <c r="D22" s="259"/>
      <c r="E22" s="259"/>
      <c r="F22" s="259"/>
      <c r="G22" s="224" t="s">
        <v>62</v>
      </c>
      <c r="H22" s="256">
        <f>IF(LEN(INPUT!P22)=0,"",INPUT!P22)</f>
      </c>
      <c r="I22" s="260"/>
      <c r="M22" s="25"/>
      <c r="N22" s="98"/>
      <c r="O22" s="99"/>
      <c r="P22" s="100"/>
      <c r="Q22" s="101"/>
      <c r="R22" s="101"/>
      <c r="S22" s="100"/>
      <c r="T22" s="100"/>
      <c r="U22" s="25"/>
      <c r="V22" s="25"/>
      <c r="AF22" s="1"/>
      <c r="AG22" s="1"/>
    </row>
    <row r="23" spans="2:33" ht="9.75" customHeight="1">
      <c r="B23" s="259"/>
      <c r="C23" s="259"/>
      <c r="D23" s="259"/>
      <c r="E23" s="259"/>
      <c r="F23" s="259"/>
      <c r="G23" s="225" t="s">
        <v>63</v>
      </c>
      <c r="H23" s="270">
        <f>IF(LEN(INPUT!P23)=0,"",INPUT!P23)</f>
      </c>
      <c r="I23" s="269"/>
      <c r="M23" s="25"/>
      <c r="N23" s="98"/>
      <c r="O23" s="99"/>
      <c r="P23" s="100"/>
      <c r="Q23" s="101"/>
      <c r="R23" s="101"/>
      <c r="S23" s="100"/>
      <c r="T23" s="100"/>
      <c r="U23" s="25"/>
      <c r="V23" s="25"/>
      <c r="AF23" s="1"/>
      <c r="AG23" s="1"/>
    </row>
    <row r="24" spans="13:33" ht="12" customHeight="1">
      <c r="M24" s="25"/>
      <c r="O24" s="114"/>
      <c r="P24" s="115"/>
      <c r="Q24" s="116"/>
      <c r="R24" s="117"/>
      <c r="S24" s="117"/>
      <c r="T24" s="117"/>
      <c r="U24" s="117"/>
      <c r="V24" s="25"/>
      <c r="AF24" s="1"/>
      <c r="AG24" s="1"/>
    </row>
    <row r="25" spans="13:33" ht="12" customHeight="1">
      <c r="M25" s="25"/>
      <c r="O25" s="98"/>
      <c r="P25" s="99"/>
      <c r="Q25" s="100"/>
      <c r="R25" s="101"/>
      <c r="S25" s="101"/>
      <c r="T25" s="100"/>
      <c r="U25" s="100"/>
      <c r="V25" s="25"/>
      <c r="AF25" s="1"/>
      <c r="AG25" s="1"/>
    </row>
    <row r="26" spans="13:33" ht="12" customHeight="1">
      <c r="M26" s="25"/>
      <c r="O26" s="25"/>
      <c r="P26" s="106"/>
      <c r="Q26" s="118"/>
      <c r="R26" s="104"/>
      <c r="S26" s="104"/>
      <c r="T26" s="104"/>
      <c r="U26" s="104"/>
      <c r="V26" s="25"/>
      <c r="AF26" s="1"/>
      <c r="AG26" s="1"/>
    </row>
    <row r="27" spans="13:33" ht="15" customHeight="1">
      <c r="M27" s="25"/>
      <c r="O27" s="25"/>
      <c r="P27" s="106"/>
      <c r="Q27" s="118"/>
      <c r="R27" s="104"/>
      <c r="S27" s="104"/>
      <c r="T27" s="104"/>
      <c r="U27" s="104"/>
      <c r="V27" s="25"/>
      <c r="AF27" s="1"/>
      <c r="AG27" s="1"/>
    </row>
    <row r="28" spans="13:22" ht="15" customHeight="1">
      <c r="M28" s="25"/>
      <c r="O28" s="25"/>
      <c r="P28" s="106"/>
      <c r="Q28" s="118"/>
      <c r="R28" s="104"/>
      <c r="S28" s="104"/>
      <c r="T28" s="104"/>
      <c r="U28" s="104"/>
      <c r="V28" s="25"/>
    </row>
    <row r="29" spans="13:22" ht="15" customHeight="1">
      <c r="M29" s="25"/>
      <c r="O29" s="25"/>
      <c r="P29" s="106"/>
      <c r="Q29" s="118"/>
      <c r="R29" s="104"/>
      <c r="S29" s="104"/>
      <c r="T29" s="104"/>
      <c r="U29" s="104"/>
      <c r="V29" s="25"/>
    </row>
    <row r="30" spans="13:22" ht="15" customHeight="1">
      <c r="M30" s="25"/>
      <c r="O30" s="25"/>
      <c r="P30" s="106"/>
      <c r="Q30" s="118"/>
      <c r="R30" s="104"/>
      <c r="S30" s="104"/>
      <c r="T30" s="104"/>
      <c r="U30" s="104"/>
      <c r="V30" s="25"/>
    </row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G30"/>
  <sheetViews>
    <sheetView showRowColHeaders="0" workbookViewId="0" topLeftCell="A1">
      <selection activeCell="I10" sqref="I10"/>
    </sheetView>
  </sheetViews>
  <sheetFormatPr defaultColWidth="9.140625" defaultRowHeight="15" customHeight="1"/>
  <cols>
    <col min="1" max="1" width="1.7109375" style="1" customWidth="1"/>
    <col min="2" max="2" width="4.7109375" style="1" customWidth="1"/>
    <col min="3" max="3" width="25.421875" style="1" customWidth="1"/>
    <col min="4" max="5" width="5.7109375" style="1" customWidth="1"/>
    <col min="6" max="6" width="1.7109375" style="1" customWidth="1"/>
    <col min="7" max="7" width="4.7109375" style="1" customWidth="1"/>
    <col min="8" max="8" width="26.7109375" style="1" customWidth="1"/>
    <col min="9" max="9" width="6.7109375" style="1" customWidth="1"/>
    <col min="10" max="13" width="10.7109375" style="1" customWidth="1"/>
    <col min="14" max="14" width="2.7109375" style="25" customWidth="1"/>
    <col min="15" max="15" width="5.7109375" style="1" customWidth="1"/>
    <col min="16" max="16" width="20.7109375" style="6" customWidth="1"/>
    <col min="17" max="17" width="10.7109375" style="26" customWidth="1"/>
    <col min="18" max="19" width="8.7109375" style="3" customWidth="1"/>
    <col min="20" max="20" width="10.7109375" style="3" customWidth="1"/>
    <col min="21" max="21" width="8.7109375" style="3" customWidth="1"/>
    <col min="22" max="25" width="10.7109375" style="1" customWidth="1"/>
    <col min="26" max="26" width="2.7109375" style="1" customWidth="1"/>
    <col min="27" max="27" width="5.7109375" style="1" customWidth="1"/>
    <col min="28" max="28" width="20.7109375" style="1" customWidth="1"/>
    <col min="29" max="29" width="2.8515625" style="1" customWidth="1"/>
    <col min="30" max="30" width="5.7109375" style="1" customWidth="1"/>
    <col min="31" max="31" width="25.7109375" style="1" customWidth="1"/>
    <col min="32" max="32" width="5.7109375" style="6" customWidth="1"/>
    <col min="33" max="33" width="10.7109375" style="3" customWidth="1"/>
    <col min="34" max="16384" width="10.7109375" style="1" customWidth="1"/>
  </cols>
  <sheetData>
    <row r="1" ht="4.5" customHeight="1"/>
    <row r="2" spans="2:33" ht="15" customHeight="1">
      <c r="B2" s="33" t="str">
        <f>"Client Category Populations for "&amp;LOC!C6</f>
        <v>Client Category Populations for </v>
      </c>
      <c r="G2" s="33" t="str">
        <f>"Current Service Levels for "&amp;LOC!C6</f>
        <v>Current Service Levels for </v>
      </c>
      <c r="I2" s="6"/>
      <c r="J2" s="3"/>
      <c r="M2" s="25"/>
      <c r="N2" s="102"/>
      <c r="O2" s="103"/>
      <c r="P2" s="25"/>
      <c r="Q2" s="104"/>
      <c r="R2" s="25"/>
      <c r="S2" s="25"/>
      <c r="T2" s="104"/>
      <c r="U2" s="104"/>
      <c r="V2" s="25"/>
      <c r="AF2" s="1"/>
      <c r="AG2" s="1"/>
    </row>
    <row r="3" spans="2:22" s="27" customFormat="1" ht="32.25" customHeight="1">
      <c r="B3" s="221" t="s">
        <v>8</v>
      </c>
      <c r="C3" s="221" t="s">
        <v>9</v>
      </c>
      <c r="D3" s="254" t="s">
        <v>74</v>
      </c>
      <c r="E3" s="254" t="s">
        <v>75</v>
      </c>
      <c r="F3" s="255"/>
      <c r="G3" s="221" t="s">
        <v>8</v>
      </c>
      <c r="H3" s="221" t="s">
        <v>10</v>
      </c>
      <c r="I3" s="231" t="s">
        <v>76</v>
      </c>
      <c r="J3" s="89"/>
      <c r="M3" s="28"/>
      <c r="N3" s="28"/>
      <c r="O3" s="107"/>
      <c r="P3" s="107"/>
      <c r="Q3" s="108"/>
      <c r="R3" s="109"/>
      <c r="S3" s="109"/>
      <c r="T3" s="108"/>
      <c r="U3" s="108"/>
      <c r="V3" s="28"/>
    </row>
    <row r="4" spans="2:33" ht="9.75" customHeight="1">
      <c r="B4" s="222" t="s">
        <v>17</v>
      </c>
      <c r="C4" s="256" t="str">
        <f>IF(LEN(INPUT!C4)&gt;0,INPUT!C4,"")</f>
        <v>Care home residents - not EMH</v>
      </c>
      <c r="D4" s="257">
        <v>35</v>
      </c>
      <c r="E4" s="258">
        <f aca="true" t="shared" si="0" ref="E4:E19">IF($D4&gt;0,$D4/$D$20,"")</f>
        <v>0.01421608448415922</v>
      </c>
      <c r="F4" s="259"/>
      <c r="G4" s="222" t="s">
        <v>18</v>
      </c>
      <c r="H4" s="256" t="str">
        <f>IF(LEN(INPUT!P4)=0,"",INPUT!P4)</f>
        <v>Community nurse</v>
      </c>
      <c r="I4" s="260"/>
      <c r="M4" s="25"/>
      <c r="N4" s="98"/>
      <c r="O4" s="99"/>
      <c r="P4" s="100"/>
      <c r="Q4" s="101"/>
      <c r="R4" s="101"/>
      <c r="S4" s="100"/>
      <c r="T4" s="100"/>
      <c r="U4" s="25"/>
      <c r="V4" s="25"/>
      <c r="AF4" s="1"/>
      <c r="AG4" s="1"/>
    </row>
    <row r="5" spans="2:33" ht="9.75" customHeight="1">
      <c r="B5" s="224" t="s">
        <v>20</v>
      </c>
      <c r="C5" s="256" t="str">
        <f>IF(LEN(INPUT!C5)&gt;0,INPUT!C5,"")</f>
        <v>Care home residents -  EMH</v>
      </c>
      <c r="D5" s="257">
        <v>39</v>
      </c>
      <c r="E5" s="261">
        <f t="shared" si="0"/>
        <v>0.015840779853777416</v>
      </c>
      <c r="F5" s="259"/>
      <c r="G5" s="224" t="s">
        <v>21</v>
      </c>
      <c r="H5" s="256" t="str">
        <f>IF(LEN(INPUT!P5)=0,"",INPUT!P5)</f>
        <v>Physiotherapist</v>
      </c>
      <c r="I5" s="260"/>
      <c r="M5" s="25"/>
      <c r="N5" s="98"/>
      <c r="O5" s="99"/>
      <c r="P5" s="100"/>
      <c r="Q5" s="101"/>
      <c r="R5" s="101"/>
      <c r="S5" s="100"/>
      <c r="T5" s="100"/>
      <c r="U5" s="25"/>
      <c r="V5" s="25"/>
      <c r="AF5" s="1"/>
      <c r="AG5" s="1"/>
    </row>
    <row r="6" spans="2:33" ht="9.75" customHeight="1">
      <c r="B6" s="224" t="s">
        <v>23</v>
      </c>
      <c r="C6" s="256" t="str">
        <f>IF(LEN(INPUT!C6)&gt;0,INPUT!C6,"")</f>
        <v>Case management - frail older people</v>
      </c>
      <c r="D6" s="257">
        <v>27</v>
      </c>
      <c r="E6" s="261">
        <f t="shared" si="0"/>
        <v>0.010966693744922826</v>
      </c>
      <c r="F6" s="259"/>
      <c r="G6" s="224" t="s">
        <v>24</v>
      </c>
      <c r="H6" s="256" t="str">
        <f>IF(LEN(INPUT!P6)=0,"",INPUT!P6)</f>
        <v>Care Assistant</v>
      </c>
      <c r="I6" s="260"/>
      <c r="M6" s="25"/>
      <c r="N6" s="98"/>
      <c r="O6" s="99"/>
      <c r="P6" s="100"/>
      <c r="Q6" s="101"/>
      <c r="R6" s="101"/>
      <c r="S6" s="100"/>
      <c r="T6" s="100"/>
      <c r="U6" s="25"/>
      <c r="V6" s="25"/>
      <c r="AF6" s="1"/>
      <c r="AG6" s="1"/>
    </row>
    <row r="7" spans="2:33" ht="9.75" customHeight="1">
      <c r="B7" s="224" t="s">
        <v>26</v>
      </c>
      <c r="C7" s="256" t="str">
        <f>IF(LEN(INPUT!C7)&gt;0,INPUT!C7,"")</f>
        <v>Other long term care needs</v>
      </c>
      <c r="D7" s="257">
        <v>120</v>
      </c>
      <c r="E7" s="261">
        <f t="shared" si="0"/>
        <v>0.048740861088545896</v>
      </c>
      <c r="F7" s="259"/>
      <c r="G7" s="224" t="s">
        <v>27</v>
      </c>
      <c r="H7" s="256" t="str">
        <f>IF(LEN(INPUT!P7)=0,"",INPUT!P7)</f>
        <v>OT</v>
      </c>
      <c r="I7" s="262"/>
      <c r="M7" s="25"/>
      <c r="N7" s="98"/>
      <c r="O7" s="99"/>
      <c r="P7" s="100"/>
      <c r="Q7" s="101"/>
      <c r="R7" s="101"/>
      <c r="S7" s="100"/>
      <c r="T7" s="100"/>
      <c r="U7" s="25"/>
      <c r="V7" s="25"/>
      <c r="AF7" s="1"/>
      <c r="AG7" s="1"/>
    </row>
    <row r="8" spans="2:33" ht="9.75" customHeight="1">
      <c r="B8" s="224" t="s">
        <v>29</v>
      </c>
      <c r="C8" s="256" t="str">
        <f>IF(LEN(INPUT!C8)&gt;0,INPUT!C8,"")</f>
        <v>Other low intensity needs</v>
      </c>
      <c r="D8" s="257">
        <v>24</v>
      </c>
      <c r="E8" s="261">
        <f t="shared" si="0"/>
        <v>0.00974817221770918</v>
      </c>
      <c r="F8" s="259"/>
      <c r="G8" s="224" t="s">
        <v>30</v>
      </c>
      <c r="H8" s="256" t="str">
        <f>IF(LEN(INPUT!P8)=0,"",INPUT!P8)</f>
        <v>Geriatrician</v>
      </c>
      <c r="I8" s="263"/>
      <c r="M8" s="25"/>
      <c r="N8" s="98"/>
      <c r="O8" s="99"/>
      <c r="P8" s="100"/>
      <c r="Q8" s="101"/>
      <c r="R8" s="101"/>
      <c r="S8" s="100"/>
      <c r="T8" s="100"/>
      <c r="U8" s="25"/>
      <c r="V8" s="25"/>
      <c r="AF8" s="1"/>
      <c r="AG8" s="1"/>
    </row>
    <row r="9" spans="2:33" ht="9.75" customHeight="1">
      <c r="B9" s="224" t="s">
        <v>32</v>
      </c>
      <c r="C9" s="256" t="str">
        <f>IF(LEN(INPUT!C9)&gt;0,INPUT!C9,"")</f>
        <v>Unsupported at home &gt;65</v>
      </c>
      <c r="D9" s="257">
        <v>315</v>
      </c>
      <c r="E9" s="261">
        <f t="shared" si="0"/>
        <v>0.127944760357433</v>
      </c>
      <c r="F9" s="259"/>
      <c r="G9" s="224" t="s">
        <v>33</v>
      </c>
      <c r="H9" s="256" t="str">
        <f>IF(LEN(INPUT!P9)=0,"",INPUT!P9)</f>
        <v>Rehab asst</v>
      </c>
      <c r="I9" s="260"/>
      <c r="M9" s="25"/>
      <c r="N9" s="98"/>
      <c r="O9" s="99"/>
      <c r="P9" s="100"/>
      <c r="Q9" s="101"/>
      <c r="R9" s="101"/>
      <c r="S9" s="100"/>
      <c r="T9" s="100"/>
      <c r="U9" s="25"/>
      <c r="V9" s="25"/>
      <c r="AF9" s="1"/>
      <c r="AG9" s="1"/>
    </row>
    <row r="10" spans="2:33" ht="9.75" customHeight="1">
      <c r="B10" s="224" t="s">
        <v>35</v>
      </c>
      <c r="C10" s="256">
        <f>IF(LEN(INPUT!C10)&gt;0,INPUT!C10,"")</f>
      </c>
      <c r="D10" s="257">
        <v>18</v>
      </c>
      <c r="E10" s="261">
        <f t="shared" si="0"/>
        <v>0.007311129163281885</v>
      </c>
      <c r="F10" s="259"/>
      <c r="G10" s="224" t="s">
        <v>36</v>
      </c>
      <c r="H10" s="256" t="str">
        <f>IF(LEN(INPUT!P10)=0,"",INPUT!P10)</f>
        <v>Care home EMH</v>
      </c>
      <c r="I10" s="260"/>
      <c r="M10" s="25"/>
      <c r="N10" s="98"/>
      <c r="O10" s="99"/>
      <c r="P10" s="100"/>
      <c r="Q10" s="101"/>
      <c r="R10" s="101"/>
      <c r="S10" s="100"/>
      <c r="T10" s="100"/>
      <c r="U10" s="25"/>
      <c r="V10" s="25"/>
      <c r="AF10" s="1"/>
      <c r="AG10" s="1"/>
    </row>
    <row r="11" spans="2:33" ht="9.75" customHeight="1">
      <c r="B11" s="224" t="s">
        <v>38</v>
      </c>
      <c r="C11" s="256">
        <f>IF(LEN(INPUT!C11)&gt;0,INPUT!C11,"")</f>
      </c>
      <c r="D11" s="257">
        <v>23</v>
      </c>
      <c r="E11" s="261">
        <f t="shared" si="0"/>
        <v>0.00934199837530463</v>
      </c>
      <c r="F11" s="259"/>
      <c r="G11" s="224" t="s">
        <v>39</v>
      </c>
      <c r="H11" s="256" t="str">
        <f>IF(LEN(INPUT!P11)=0,"",INPUT!P11)</f>
        <v>Care home (non-EMH)</v>
      </c>
      <c r="I11" s="260"/>
      <c r="M11" s="25"/>
      <c r="N11" s="98"/>
      <c r="O11" s="99"/>
      <c r="P11" s="100"/>
      <c r="Q11" s="101"/>
      <c r="R11" s="101"/>
      <c r="S11" s="100"/>
      <c r="T11" s="100"/>
      <c r="U11" s="25"/>
      <c r="V11" s="25"/>
      <c r="AF11" s="1"/>
      <c r="AG11" s="1"/>
    </row>
    <row r="12" spans="2:33" ht="9.75" customHeight="1">
      <c r="B12" s="224" t="s">
        <v>41</v>
      </c>
      <c r="C12" s="256">
        <f>IF(LEN(INPUT!C12)&gt;0,INPUT!C12,"")</f>
      </c>
      <c r="D12" s="257">
        <v>33</v>
      </c>
      <c r="E12" s="261">
        <f t="shared" si="0"/>
        <v>0.013403736799350122</v>
      </c>
      <c r="F12" s="259"/>
      <c r="G12" s="224" t="s">
        <v>42</v>
      </c>
      <c r="H12" s="256" t="str">
        <f>IF(LEN(INPUT!P12)=0,"",INPUT!P12)</f>
        <v>Acute bed</v>
      </c>
      <c r="I12" s="260"/>
      <c r="M12" s="25"/>
      <c r="N12" s="98"/>
      <c r="O12" s="99"/>
      <c r="P12" s="100"/>
      <c r="Q12" s="101"/>
      <c r="R12" s="101"/>
      <c r="S12" s="100"/>
      <c r="T12" s="100"/>
      <c r="U12" s="25"/>
      <c r="V12" s="25"/>
      <c r="AF12" s="1"/>
      <c r="AG12" s="1"/>
    </row>
    <row r="13" spans="2:33" ht="9.75" customHeight="1">
      <c r="B13" s="224" t="s">
        <v>44</v>
      </c>
      <c r="C13" s="256">
        <f>IF(LEN(INPUT!C13)&gt;0,INPUT!C13,"")</f>
      </c>
      <c r="D13" s="257">
        <v>266</v>
      </c>
      <c r="E13" s="261">
        <f t="shared" si="0"/>
        <v>0.10804224207961008</v>
      </c>
      <c r="F13" s="259"/>
      <c r="G13" s="224" t="s">
        <v>45</v>
      </c>
      <c r="H13" s="256" t="str">
        <f>IF(LEN(INPUT!P13)=0,"",INPUT!P13)</f>
        <v>Comm hospital bed</v>
      </c>
      <c r="I13" s="260"/>
      <c r="M13" s="25"/>
      <c r="N13" s="98"/>
      <c r="O13" s="99"/>
      <c r="P13" s="100"/>
      <c r="Q13" s="101"/>
      <c r="R13" s="101"/>
      <c r="S13" s="100"/>
      <c r="T13" s="100"/>
      <c r="U13" s="25"/>
      <c r="V13" s="25"/>
      <c r="AF13" s="1"/>
      <c r="AG13" s="1"/>
    </row>
    <row r="14" spans="2:33" ht="9.75" customHeight="1">
      <c r="B14" s="224" t="s">
        <v>47</v>
      </c>
      <c r="C14" s="256">
        <f>IF(LEN(INPUT!C14)&gt;0,INPUT!C14,"")</f>
      </c>
      <c r="D14" s="257">
        <v>51</v>
      </c>
      <c r="E14" s="261">
        <f t="shared" si="0"/>
        <v>0.020714865962632008</v>
      </c>
      <c r="F14" s="259"/>
      <c r="G14" s="224" t="s">
        <v>48</v>
      </c>
      <c r="H14" s="256" t="str">
        <f>IF(LEN(INPUT!P14)=0,"",INPUT!P14)</f>
        <v>Telecare</v>
      </c>
      <c r="I14" s="260"/>
      <c r="M14" s="25"/>
      <c r="N14" s="98"/>
      <c r="O14" s="99"/>
      <c r="P14" s="100"/>
      <c r="Q14" s="101"/>
      <c r="R14" s="101"/>
      <c r="S14" s="100"/>
      <c r="T14" s="100"/>
      <c r="U14" s="25"/>
      <c r="V14" s="25"/>
      <c r="AF14" s="1"/>
      <c r="AG14" s="1"/>
    </row>
    <row r="15" spans="2:33" ht="9.75" customHeight="1">
      <c r="B15" s="224" t="s">
        <v>50</v>
      </c>
      <c r="C15" s="256">
        <f>IF(LEN(INPUT!C15)&gt;0,INPUT!C15,"")</f>
      </c>
      <c r="D15" s="257">
        <v>16</v>
      </c>
      <c r="E15" s="261">
        <f t="shared" si="0"/>
        <v>0.006498781478472786</v>
      </c>
      <c r="F15" s="259"/>
      <c r="G15" s="224" t="s">
        <v>51</v>
      </c>
      <c r="H15" s="256" t="str">
        <f>IF(LEN(INPUT!P15)=0,"",INPUT!P15)</f>
        <v>CPN</v>
      </c>
      <c r="I15" s="260"/>
      <c r="M15" s="25"/>
      <c r="N15" s="98"/>
      <c r="O15" s="99"/>
      <c r="P15" s="100"/>
      <c r="Q15" s="101"/>
      <c r="R15" s="101"/>
      <c r="S15" s="100"/>
      <c r="T15" s="100"/>
      <c r="U15" s="25"/>
      <c r="V15" s="25"/>
      <c r="AF15" s="1"/>
      <c r="AG15" s="1"/>
    </row>
    <row r="16" spans="2:33" ht="9.75" customHeight="1">
      <c r="B16" s="224" t="s">
        <v>52</v>
      </c>
      <c r="C16" s="256">
        <f>IF(LEN(INPUT!C16)&gt;0,INPUT!C16,"")</f>
      </c>
      <c r="D16" s="257">
        <v>147</v>
      </c>
      <c r="E16" s="261">
        <f t="shared" si="0"/>
        <v>0.05970755483346873</v>
      </c>
      <c r="F16" s="259"/>
      <c r="G16" s="224" t="s">
        <v>53</v>
      </c>
      <c r="H16" s="256" t="str">
        <f>IF(LEN(INPUT!P16)=0,"",INPUT!P16)</f>
        <v>Night sitter</v>
      </c>
      <c r="I16" s="260"/>
      <c r="M16" s="25"/>
      <c r="N16" s="98"/>
      <c r="O16" s="99"/>
      <c r="P16" s="100"/>
      <c r="Q16" s="101"/>
      <c r="R16" s="101"/>
      <c r="S16" s="100"/>
      <c r="T16" s="100"/>
      <c r="U16" s="25"/>
      <c r="V16" s="25"/>
      <c r="AF16" s="1"/>
      <c r="AG16" s="1"/>
    </row>
    <row r="17" spans="2:33" ht="9.75" customHeight="1">
      <c r="B17" s="224" t="s">
        <v>54</v>
      </c>
      <c r="C17" s="256">
        <f>IF(LEN(INPUT!C17)&gt;0,INPUT!C17,"")</f>
      </c>
      <c r="D17" s="257">
        <v>628</v>
      </c>
      <c r="E17" s="261">
        <f t="shared" si="0"/>
        <v>0.2550771730300569</v>
      </c>
      <c r="F17" s="259"/>
      <c r="G17" s="224" t="s">
        <v>55</v>
      </c>
      <c r="H17" s="256" t="str">
        <f>IF(LEN(INPUT!P17)=0,"",INPUT!P17)</f>
        <v>Extra care housing</v>
      </c>
      <c r="I17" s="260"/>
      <c r="M17" s="25"/>
      <c r="N17" s="98"/>
      <c r="O17" s="99"/>
      <c r="P17" s="100"/>
      <c r="Q17" s="101"/>
      <c r="R17" s="101"/>
      <c r="S17" s="100"/>
      <c r="T17" s="100"/>
      <c r="U17" s="25"/>
      <c r="V17" s="25"/>
      <c r="AF17" s="1"/>
      <c r="AG17" s="1"/>
    </row>
    <row r="18" spans="2:33" ht="9.75" customHeight="1">
      <c r="B18" s="224" t="s">
        <v>56</v>
      </c>
      <c r="C18" s="256">
        <f>IF(LEN(INPUT!C18)&gt;0,INPUT!C18,"")</f>
      </c>
      <c r="D18" s="257">
        <v>296</v>
      </c>
      <c r="E18" s="261">
        <f t="shared" si="0"/>
        <v>0.12022745735174654</v>
      </c>
      <c r="F18" s="259"/>
      <c r="G18" s="224" t="s">
        <v>57</v>
      </c>
      <c r="H18" s="256" t="str">
        <f>IF(LEN(INPUT!P18)=0,"",INPUT!P18)</f>
        <v>Day care</v>
      </c>
      <c r="I18" s="260"/>
      <c r="M18" s="25"/>
      <c r="N18" s="98"/>
      <c r="O18" s="99"/>
      <c r="P18" s="100"/>
      <c r="Q18" s="101"/>
      <c r="R18" s="101"/>
      <c r="S18" s="100"/>
      <c r="T18" s="100"/>
      <c r="U18" s="25"/>
      <c r="V18" s="25"/>
      <c r="AF18" s="1"/>
      <c r="AG18" s="1"/>
    </row>
    <row r="19" spans="2:33" ht="9.75" customHeight="1">
      <c r="B19" s="225" t="s">
        <v>58</v>
      </c>
      <c r="C19" s="264">
        <f>IF(LEN(INPUT!C19)&gt;0,INPUT!C19,"")</f>
      </c>
      <c r="D19" s="257">
        <v>424</v>
      </c>
      <c r="E19" s="261">
        <f t="shared" si="0"/>
        <v>0.17221770917952883</v>
      </c>
      <c r="F19" s="259"/>
      <c r="G19" s="224" t="s">
        <v>59</v>
      </c>
      <c r="H19" s="256">
        <f>IF(LEN(INPUT!P19)=0,"",INPUT!P19)</f>
      </c>
      <c r="I19" s="260"/>
      <c r="M19" s="25"/>
      <c r="N19" s="98"/>
      <c r="O19" s="99"/>
      <c r="P19" s="100"/>
      <c r="Q19" s="101"/>
      <c r="R19" s="101"/>
      <c r="S19" s="100"/>
      <c r="T19" s="100"/>
      <c r="U19" s="25"/>
      <c r="V19" s="25"/>
      <c r="AF19" s="1"/>
      <c r="AG19" s="1"/>
    </row>
    <row r="20" spans="2:33" ht="9.75" customHeight="1">
      <c r="B20" s="259"/>
      <c r="C20" s="248">
        <v>5</v>
      </c>
      <c r="D20" s="265">
        <f>SUM(D4:D19)</f>
        <v>2462</v>
      </c>
      <c r="E20" s="266">
        <f>SUM(E4:E19)</f>
        <v>1</v>
      </c>
      <c r="F20" s="259"/>
      <c r="G20" s="224" t="s">
        <v>60</v>
      </c>
      <c r="H20" s="256">
        <f>IF(LEN(INPUT!P20)=0,"",INPUT!P20)</f>
      </c>
      <c r="I20" s="260"/>
      <c r="M20" s="25"/>
      <c r="N20" s="98"/>
      <c r="O20" s="99"/>
      <c r="P20" s="100"/>
      <c r="Q20" s="101"/>
      <c r="R20" s="101"/>
      <c r="S20" s="100"/>
      <c r="T20" s="100"/>
      <c r="U20" s="25"/>
      <c r="V20" s="25"/>
      <c r="AF20" s="1"/>
      <c r="AG20" s="1"/>
    </row>
    <row r="21" spans="2:33" ht="9.75" customHeight="1">
      <c r="B21" s="267"/>
      <c r="C21" s="268"/>
      <c r="D21" s="259"/>
      <c r="E21" s="259"/>
      <c r="F21" s="259"/>
      <c r="G21" s="224" t="s">
        <v>61</v>
      </c>
      <c r="H21" s="256">
        <f>IF(LEN(INPUT!P21)=0,"",INPUT!P21)</f>
      </c>
      <c r="I21" s="260"/>
      <c r="M21" s="25"/>
      <c r="N21" s="98"/>
      <c r="O21" s="99"/>
      <c r="P21" s="100"/>
      <c r="Q21" s="101"/>
      <c r="R21" s="101"/>
      <c r="S21" s="100"/>
      <c r="T21" s="100"/>
      <c r="U21" s="25"/>
      <c r="V21" s="25"/>
      <c r="AF21" s="1"/>
      <c r="AG21" s="1"/>
    </row>
    <row r="22" spans="2:33" ht="9.75" customHeight="1">
      <c r="B22" s="267"/>
      <c r="C22" s="268"/>
      <c r="D22" s="259"/>
      <c r="E22" s="259"/>
      <c r="F22" s="259"/>
      <c r="G22" s="224" t="s">
        <v>62</v>
      </c>
      <c r="H22" s="256">
        <f>IF(LEN(INPUT!P22)=0,"",INPUT!P22)</f>
      </c>
      <c r="I22" s="260"/>
      <c r="M22" s="25"/>
      <c r="N22" s="98"/>
      <c r="O22" s="99"/>
      <c r="P22" s="100"/>
      <c r="Q22" s="101"/>
      <c r="R22" s="101"/>
      <c r="S22" s="100"/>
      <c r="T22" s="100"/>
      <c r="U22" s="25"/>
      <c r="V22" s="25"/>
      <c r="AF22" s="1"/>
      <c r="AG22" s="1"/>
    </row>
    <row r="23" spans="2:33" ht="9.75" customHeight="1">
      <c r="B23" s="259"/>
      <c r="C23" s="259"/>
      <c r="D23" s="259"/>
      <c r="E23" s="259"/>
      <c r="F23" s="259"/>
      <c r="G23" s="225" t="s">
        <v>63</v>
      </c>
      <c r="H23" s="270">
        <f>IF(LEN(INPUT!P23)=0,"",INPUT!P23)</f>
      </c>
      <c r="I23" s="269"/>
      <c r="M23" s="25"/>
      <c r="N23" s="98"/>
      <c r="O23" s="99"/>
      <c r="P23" s="100"/>
      <c r="Q23" s="101"/>
      <c r="R23" s="101"/>
      <c r="S23" s="100"/>
      <c r="T23" s="100"/>
      <c r="U23" s="25"/>
      <c r="V23" s="25"/>
      <c r="AF23" s="1"/>
      <c r="AG23" s="1"/>
    </row>
    <row r="24" spans="13:33" ht="12" customHeight="1">
      <c r="M24" s="25"/>
      <c r="O24" s="114"/>
      <c r="P24" s="115"/>
      <c r="Q24" s="116"/>
      <c r="R24" s="117"/>
      <c r="S24" s="117"/>
      <c r="T24" s="117"/>
      <c r="U24" s="117"/>
      <c r="V24" s="25"/>
      <c r="AF24" s="1"/>
      <c r="AG24" s="1"/>
    </row>
    <row r="25" spans="13:33" ht="12" customHeight="1">
      <c r="M25" s="25"/>
      <c r="O25" s="98"/>
      <c r="P25" s="99"/>
      <c r="Q25" s="100"/>
      <c r="R25" s="101"/>
      <c r="S25" s="101"/>
      <c r="T25" s="100"/>
      <c r="U25" s="100"/>
      <c r="V25" s="25"/>
      <c r="AF25" s="1"/>
      <c r="AG25" s="1"/>
    </row>
    <row r="26" spans="13:33" ht="12" customHeight="1">
      <c r="M26" s="25"/>
      <c r="O26" s="25"/>
      <c r="P26" s="106"/>
      <c r="Q26" s="118"/>
      <c r="R26" s="104"/>
      <c r="S26" s="104"/>
      <c r="T26" s="104"/>
      <c r="U26" s="104"/>
      <c r="V26" s="25"/>
      <c r="AF26" s="1"/>
      <c r="AG26" s="1"/>
    </row>
    <row r="27" spans="13:33" ht="15" customHeight="1">
      <c r="M27" s="25"/>
      <c r="O27" s="25"/>
      <c r="P27" s="106"/>
      <c r="Q27" s="118"/>
      <c r="R27" s="104"/>
      <c r="S27" s="104"/>
      <c r="T27" s="104"/>
      <c r="U27" s="104"/>
      <c r="V27" s="25"/>
      <c r="AF27" s="1"/>
      <c r="AG27" s="1"/>
    </row>
    <row r="28" spans="13:22" ht="15" customHeight="1">
      <c r="M28" s="25"/>
      <c r="O28" s="25"/>
      <c r="P28" s="106"/>
      <c r="Q28" s="118"/>
      <c r="R28" s="104"/>
      <c r="S28" s="104"/>
      <c r="T28" s="104"/>
      <c r="U28" s="104"/>
      <c r="V28" s="25"/>
    </row>
    <row r="29" spans="13:22" ht="15" customHeight="1">
      <c r="M29" s="25"/>
      <c r="O29" s="25"/>
      <c r="P29" s="106"/>
      <c r="Q29" s="118"/>
      <c r="R29" s="104"/>
      <c r="S29" s="104"/>
      <c r="T29" s="104"/>
      <c r="U29" s="104"/>
      <c r="V29" s="25"/>
    </row>
    <row r="30" spans="13:22" ht="15" customHeight="1">
      <c r="M30" s="25"/>
      <c r="O30" s="25"/>
      <c r="P30" s="106"/>
      <c r="Q30" s="118"/>
      <c r="R30" s="104"/>
      <c r="S30" s="104"/>
      <c r="T30" s="104"/>
      <c r="U30" s="104"/>
      <c r="V30" s="25"/>
    </row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3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AG30"/>
  <sheetViews>
    <sheetView workbookViewId="0" topLeftCell="A1">
      <selection activeCell="D4" sqref="D4"/>
    </sheetView>
  </sheetViews>
  <sheetFormatPr defaultColWidth="9.140625" defaultRowHeight="15" customHeight="1"/>
  <cols>
    <col min="1" max="1" width="1.7109375" style="1" customWidth="1"/>
    <col min="2" max="2" width="4.7109375" style="1" customWidth="1"/>
    <col min="3" max="3" width="25.421875" style="1" customWidth="1"/>
    <col min="4" max="5" width="5.7109375" style="1" customWidth="1"/>
    <col min="6" max="6" width="1.7109375" style="1" customWidth="1"/>
    <col min="7" max="7" width="4.7109375" style="1" customWidth="1"/>
    <col min="8" max="8" width="26.7109375" style="1" customWidth="1"/>
    <col min="9" max="9" width="6.7109375" style="1" customWidth="1"/>
    <col min="10" max="13" width="10.7109375" style="1" customWidth="1"/>
    <col min="14" max="14" width="2.7109375" style="25" customWidth="1"/>
    <col min="15" max="15" width="5.7109375" style="1" customWidth="1"/>
    <col min="16" max="16" width="20.7109375" style="6" customWidth="1"/>
    <col min="17" max="17" width="10.7109375" style="26" customWidth="1"/>
    <col min="18" max="19" width="8.7109375" style="3" customWidth="1"/>
    <col min="20" max="20" width="10.7109375" style="3" customWidth="1"/>
    <col min="21" max="21" width="8.7109375" style="3" customWidth="1"/>
    <col min="22" max="25" width="10.7109375" style="1" customWidth="1"/>
    <col min="26" max="26" width="2.7109375" style="1" customWidth="1"/>
    <col min="27" max="27" width="5.7109375" style="1" customWidth="1"/>
    <col min="28" max="28" width="20.7109375" style="1" customWidth="1"/>
    <col min="29" max="29" width="2.8515625" style="1" customWidth="1"/>
    <col min="30" max="30" width="5.7109375" style="1" customWidth="1"/>
    <col min="31" max="31" width="25.7109375" style="1" customWidth="1"/>
    <col min="32" max="32" width="5.7109375" style="6" customWidth="1"/>
    <col min="33" max="33" width="10.7109375" style="3" customWidth="1"/>
    <col min="34" max="16384" width="10.7109375" style="1" customWidth="1"/>
  </cols>
  <sheetData>
    <row r="1" ht="4.5" customHeight="1"/>
    <row r="2" spans="2:33" ht="15" customHeight="1">
      <c r="B2" s="33" t="str">
        <f>"Client Category Populations for "&amp;LOC!C7</f>
        <v>Client Category Populations for </v>
      </c>
      <c r="G2" s="33" t="str">
        <f>"Current Service Levels for "&amp;LOC!C7</f>
        <v>Current Service Levels for </v>
      </c>
      <c r="I2" s="6"/>
      <c r="J2" s="3"/>
      <c r="M2" s="25"/>
      <c r="N2" s="102"/>
      <c r="O2" s="103"/>
      <c r="P2" s="25"/>
      <c r="Q2" s="104"/>
      <c r="R2" s="25"/>
      <c r="S2" s="25"/>
      <c r="T2" s="104"/>
      <c r="U2" s="104"/>
      <c r="V2" s="25"/>
      <c r="AF2" s="1"/>
      <c r="AG2" s="1"/>
    </row>
    <row r="3" spans="2:22" s="27" customFormat="1" ht="32.25" customHeight="1">
      <c r="B3" s="221" t="s">
        <v>8</v>
      </c>
      <c r="C3" s="221" t="s">
        <v>9</v>
      </c>
      <c r="D3" s="254" t="s">
        <v>74</v>
      </c>
      <c r="E3" s="254" t="s">
        <v>75</v>
      </c>
      <c r="F3" s="255"/>
      <c r="G3" s="221" t="s">
        <v>8</v>
      </c>
      <c r="H3" s="221" t="s">
        <v>10</v>
      </c>
      <c r="I3" s="231" t="s">
        <v>76</v>
      </c>
      <c r="J3" s="89"/>
      <c r="M3" s="28"/>
      <c r="N3" s="28"/>
      <c r="O3" s="107"/>
      <c r="P3" s="107"/>
      <c r="Q3" s="108"/>
      <c r="R3" s="109"/>
      <c r="S3" s="109"/>
      <c r="T3" s="108"/>
      <c r="U3" s="108"/>
      <c r="V3" s="28"/>
    </row>
    <row r="4" spans="2:33" ht="9.75" customHeight="1">
      <c r="B4" s="222" t="s">
        <v>17</v>
      </c>
      <c r="C4" s="256" t="str">
        <f>IF(LEN(INPUT!C4)&gt;0,INPUT!C4,"")</f>
        <v>Care home residents - not EMH</v>
      </c>
      <c r="D4" s="257"/>
      <c r="E4" s="258">
        <f aca="true" t="shared" si="0" ref="E4:E19">IF($D4&gt;0,$D4/$D$20,"")</f>
      </c>
      <c r="F4" s="259"/>
      <c r="G4" s="222" t="s">
        <v>18</v>
      </c>
      <c r="H4" s="256" t="str">
        <f>IF(LEN(INPUT!P4)=0,"",INPUT!P4)</f>
        <v>Community nurse</v>
      </c>
      <c r="I4" s="260"/>
      <c r="M4" s="25"/>
      <c r="N4" s="98"/>
      <c r="O4" s="99"/>
      <c r="P4" s="100"/>
      <c r="Q4" s="101"/>
      <c r="R4" s="101"/>
      <c r="S4" s="100"/>
      <c r="T4" s="100"/>
      <c r="U4" s="25"/>
      <c r="V4" s="25"/>
      <c r="AF4" s="1"/>
      <c r="AG4" s="1"/>
    </row>
    <row r="5" spans="2:33" ht="9.75" customHeight="1">
      <c r="B5" s="224" t="s">
        <v>20</v>
      </c>
      <c r="C5" s="256" t="str">
        <f>IF(LEN(INPUT!C5)&gt;0,INPUT!C5,"")</f>
        <v>Care home residents -  EMH</v>
      </c>
      <c r="D5" s="257"/>
      <c r="E5" s="261">
        <f t="shared" si="0"/>
      </c>
      <c r="F5" s="259"/>
      <c r="G5" s="224" t="s">
        <v>21</v>
      </c>
      <c r="H5" s="256" t="str">
        <f>IF(LEN(INPUT!P5)=0,"",INPUT!P5)</f>
        <v>Physiotherapist</v>
      </c>
      <c r="I5" s="260"/>
      <c r="M5" s="25"/>
      <c r="N5" s="98"/>
      <c r="O5" s="99"/>
      <c r="P5" s="100"/>
      <c r="Q5" s="101"/>
      <c r="R5" s="101"/>
      <c r="S5" s="100"/>
      <c r="T5" s="100"/>
      <c r="U5" s="25"/>
      <c r="V5" s="25"/>
      <c r="AF5" s="1"/>
      <c r="AG5" s="1"/>
    </row>
    <row r="6" spans="2:33" ht="9.75" customHeight="1">
      <c r="B6" s="224" t="s">
        <v>23</v>
      </c>
      <c r="C6" s="256" t="str">
        <f>IF(LEN(INPUT!C6)&gt;0,INPUT!C6,"")</f>
        <v>Case management - frail older people</v>
      </c>
      <c r="D6" s="257"/>
      <c r="E6" s="261">
        <f t="shared" si="0"/>
      </c>
      <c r="F6" s="259"/>
      <c r="G6" s="224" t="s">
        <v>24</v>
      </c>
      <c r="H6" s="256" t="str">
        <f>IF(LEN(INPUT!P6)=0,"",INPUT!P6)</f>
        <v>Care Assistant</v>
      </c>
      <c r="I6" s="260"/>
      <c r="M6" s="25"/>
      <c r="N6" s="98"/>
      <c r="O6" s="99"/>
      <c r="P6" s="100"/>
      <c r="Q6" s="101"/>
      <c r="R6" s="101"/>
      <c r="S6" s="100"/>
      <c r="T6" s="100"/>
      <c r="U6" s="25"/>
      <c r="V6" s="25"/>
      <c r="AF6" s="1"/>
      <c r="AG6" s="1"/>
    </row>
    <row r="7" spans="2:33" ht="9.75" customHeight="1">
      <c r="B7" s="224" t="s">
        <v>26</v>
      </c>
      <c r="C7" s="256" t="str">
        <f>IF(LEN(INPUT!C7)&gt;0,INPUT!C7,"")</f>
        <v>Other long term care needs</v>
      </c>
      <c r="D7" s="257"/>
      <c r="E7" s="261">
        <f t="shared" si="0"/>
      </c>
      <c r="F7" s="259"/>
      <c r="G7" s="224" t="s">
        <v>27</v>
      </c>
      <c r="H7" s="256" t="str">
        <f>IF(LEN(INPUT!P7)=0,"",INPUT!P7)</f>
        <v>OT</v>
      </c>
      <c r="I7" s="262"/>
      <c r="M7" s="25"/>
      <c r="N7" s="98"/>
      <c r="O7" s="99"/>
      <c r="P7" s="100"/>
      <c r="Q7" s="101"/>
      <c r="R7" s="101"/>
      <c r="S7" s="100"/>
      <c r="T7" s="100"/>
      <c r="U7" s="25"/>
      <c r="V7" s="25"/>
      <c r="AF7" s="1"/>
      <c r="AG7" s="1"/>
    </row>
    <row r="8" spans="2:33" ht="9.75" customHeight="1">
      <c r="B8" s="224" t="s">
        <v>29</v>
      </c>
      <c r="C8" s="256" t="str">
        <f>IF(LEN(INPUT!C8)&gt;0,INPUT!C8,"")</f>
        <v>Other low intensity needs</v>
      </c>
      <c r="D8" s="257"/>
      <c r="E8" s="261">
        <f t="shared" si="0"/>
      </c>
      <c r="F8" s="259"/>
      <c r="G8" s="224" t="s">
        <v>30</v>
      </c>
      <c r="H8" s="256" t="str">
        <f>IF(LEN(INPUT!P8)=0,"",INPUT!P8)</f>
        <v>Geriatrician</v>
      </c>
      <c r="I8" s="263"/>
      <c r="M8" s="25"/>
      <c r="N8" s="98"/>
      <c r="O8" s="99"/>
      <c r="P8" s="100"/>
      <c r="Q8" s="101"/>
      <c r="R8" s="101"/>
      <c r="S8" s="100"/>
      <c r="T8" s="100"/>
      <c r="U8" s="25"/>
      <c r="V8" s="25"/>
      <c r="AF8" s="1"/>
      <c r="AG8" s="1"/>
    </row>
    <row r="9" spans="2:33" ht="9.75" customHeight="1">
      <c r="B9" s="224" t="s">
        <v>32</v>
      </c>
      <c r="C9" s="256" t="str">
        <f>IF(LEN(INPUT!C9)&gt;0,INPUT!C9,"")</f>
        <v>Unsupported at home &gt;65</v>
      </c>
      <c r="D9" s="257"/>
      <c r="E9" s="261">
        <f t="shared" si="0"/>
      </c>
      <c r="F9" s="259"/>
      <c r="G9" s="224" t="s">
        <v>33</v>
      </c>
      <c r="H9" s="256" t="str">
        <f>IF(LEN(INPUT!P9)=0,"",INPUT!P9)</f>
        <v>Rehab asst</v>
      </c>
      <c r="I9" s="260"/>
      <c r="M9" s="25"/>
      <c r="N9" s="98"/>
      <c r="O9" s="99"/>
      <c r="P9" s="100"/>
      <c r="Q9" s="101"/>
      <c r="R9" s="101"/>
      <c r="S9" s="100"/>
      <c r="T9" s="100"/>
      <c r="U9" s="25"/>
      <c r="V9" s="25"/>
      <c r="AF9" s="1"/>
      <c r="AG9" s="1"/>
    </row>
    <row r="10" spans="2:33" ht="9.75" customHeight="1">
      <c r="B10" s="224" t="s">
        <v>35</v>
      </c>
      <c r="C10" s="256">
        <f>IF(LEN(INPUT!C10)&gt;0,INPUT!C10,"")</f>
      </c>
      <c r="D10" s="257"/>
      <c r="E10" s="261">
        <f t="shared" si="0"/>
      </c>
      <c r="F10" s="259"/>
      <c r="G10" s="224" t="s">
        <v>36</v>
      </c>
      <c r="H10" s="256" t="str">
        <f>IF(LEN(INPUT!P10)=0,"",INPUT!P10)</f>
        <v>Care home EMH</v>
      </c>
      <c r="I10" s="260"/>
      <c r="M10" s="25"/>
      <c r="N10" s="98"/>
      <c r="O10" s="99"/>
      <c r="P10" s="100"/>
      <c r="Q10" s="101"/>
      <c r="R10" s="101"/>
      <c r="S10" s="100"/>
      <c r="T10" s="100"/>
      <c r="U10" s="25"/>
      <c r="V10" s="25"/>
      <c r="AF10" s="1"/>
      <c r="AG10" s="1"/>
    </row>
    <row r="11" spans="2:33" ht="9.75" customHeight="1">
      <c r="B11" s="224" t="s">
        <v>38</v>
      </c>
      <c r="C11" s="256">
        <f>IF(LEN(INPUT!C11)&gt;0,INPUT!C11,"")</f>
      </c>
      <c r="D11" s="257"/>
      <c r="E11" s="261">
        <f t="shared" si="0"/>
      </c>
      <c r="F11" s="259"/>
      <c r="G11" s="224" t="s">
        <v>39</v>
      </c>
      <c r="H11" s="256" t="str">
        <f>IF(LEN(INPUT!P11)=0,"",INPUT!P11)</f>
        <v>Care home (non-EMH)</v>
      </c>
      <c r="I11" s="260"/>
      <c r="M11" s="25"/>
      <c r="N11" s="98"/>
      <c r="O11" s="99"/>
      <c r="P11" s="100"/>
      <c r="Q11" s="101"/>
      <c r="R11" s="101"/>
      <c r="S11" s="100"/>
      <c r="T11" s="100"/>
      <c r="U11" s="25"/>
      <c r="V11" s="25"/>
      <c r="AF11" s="1"/>
      <c r="AG11" s="1"/>
    </row>
    <row r="12" spans="2:33" ht="9.75" customHeight="1">
      <c r="B12" s="224" t="s">
        <v>41</v>
      </c>
      <c r="C12" s="256">
        <f>IF(LEN(INPUT!C12)&gt;0,INPUT!C12,"")</f>
      </c>
      <c r="D12" s="257"/>
      <c r="E12" s="261">
        <f t="shared" si="0"/>
      </c>
      <c r="F12" s="259"/>
      <c r="G12" s="224" t="s">
        <v>42</v>
      </c>
      <c r="H12" s="256" t="str">
        <f>IF(LEN(INPUT!P12)=0,"",INPUT!P12)</f>
        <v>Acute bed</v>
      </c>
      <c r="I12" s="260"/>
      <c r="M12" s="25"/>
      <c r="N12" s="98"/>
      <c r="O12" s="99"/>
      <c r="P12" s="100"/>
      <c r="Q12" s="101"/>
      <c r="R12" s="101"/>
      <c r="S12" s="100"/>
      <c r="T12" s="100"/>
      <c r="U12" s="25"/>
      <c r="V12" s="25"/>
      <c r="AF12" s="1"/>
      <c r="AG12" s="1"/>
    </row>
    <row r="13" spans="2:33" ht="9.75" customHeight="1">
      <c r="B13" s="224" t="s">
        <v>44</v>
      </c>
      <c r="C13" s="256">
        <f>IF(LEN(INPUT!C13)&gt;0,INPUT!C13,"")</f>
      </c>
      <c r="D13" s="257"/>
      <c r="E13" s="261">
        <f t="shared" si="0"/>
      </c>
      <c r="F13" s="259"/>
      <c r="G13" s="224" t="s">
        <v>45</v>
      </c>
      <c r="H13" s="256" t="str">
        <f>IF(LEN(INPUT!P13)=0,"",INPUT!P13)</f>
        <v>Comm hospital bed</v>
      </c>
      <c r="I13" s="260"/>
      <c r="M13" s="25"/>
      <c r="N13" s="98"/>
      <c r="O13" s="99"/>
      <c r="P13" s="100"/>
      <c r="Q13" s="101"/>
      <c r="R13" s="101"/>
      <c r="S13" s="100"/>
      <c r="T13" s="100"/>
      <c r="U13" s="25"/>
      <c r="V13" s="25"/>
      <c r="AF13" s="1"/>
      <c r="AG13" s="1"/>
    </row>
    <row r="14" spans="2:33" ht="9.75" customHeight="1">
      <c r="B14" s="224" t="s">
        <v>47</v>
      </c>
      <c r="C14" s="256">
        <f>IF(LEN(INPUT!C14)&gt;0,INPUT!C14,"")</f>
      </c>
      <c r="D14" s="257"/>
      <c r="E14" s="261">
        <f t="shared" si="0"/>
      </c>
      <c r="F14" s="259"/>
      <c r="G14" s="224" t="s">
        <v>48</v>
      </c>
      <c r="H14" s="256" t="str">
        <f>IF(LEN(INPUT!P14)=0,"",INPUT!P14)</f>
        <v>Telecare</v>
      </c>
      <c r="I14" s="260"/>
      <c r="M14" s="25"/>
      <c r="N14" s="98"/>
      <c r="O14" s="99"/>
      <c r="P14" s="100"/>
      <c r="Q14" s="101"/>
      <c r="R14" s="101"/>
      <c r="S14" s="100"/>
      <c r="T14" s="100"/>
      <c r="U14" s="25"/>
      <c r="V14" s="25"/>
      <c r="AF14" s="1"/>
      <c r="AG14" s="1"/>
    </row>
    <row r="15" spans="2:33" ht="9.75" customHeight="1">
      <c r="B15" s="224" t="s">
        <v>50</v>
      </c>
      <c r="C15" s="256">
        <f>IF(LEN(INPUT!C15)&gt;0,INPUT!C15,"")</f>
      </c>
      <c r="D15" s="257"/>
      <c r="E15" s="261">
        <f t="shared" si="0"/>
      </c>
      <c r="F15" s="259"/>
      <c r="G15" s="224" t="s">
        <v>51</v>
      </c>
      <c r="H15" s="256" t="str">
        <f>IF(LEN(INPUT!P15)=0,"",INPUT!P15)</f>
        <v>CPN</v>
      </c>
      <c r="I15" s="260"/>
      <c r="M15" s="25"/>
      <c r="N15" s="98"/>
      <c r="O15" s="99"/>
      <c r="P15" s="100"/>
      <c r="Q15" s="101"/>
      <c r="R15" s="101"/>
      <c r="S15" s="100"/>
      <c r="T15" s="100"/>
      <c r="U15" s="25"/>
      <c r="V15" s="25"/>
      <c r="AF15" s="1"/>
      <c r="AG15" s="1"/>
    </row>
    <row r="16" spans="2:33" ht="9.75" customHeight="1">
      <c r="B16" s="224" t="s">
        <v>52</v>
      </c>
      <c r="C16" s="256">
        <f>IF(LEN(INPUT!C16)&gt;0,INPUT!C16,"")</f>
      </c>
      <c r="D16" s="257"/>
      <c r="E16" s="261">
        <f t="shared" si="0"/>
      </c>
      <c r="F16" s="259"/>
      <c r="G16" s="224" t="s">
        <v>53</v>
      </c>
      <c r="H16" s="256" t="str">
        <f>IF(LEN(INPUT!P16)=0,"",INPUT!P16)</f>
        <v>Night sitter</v>
      </c>
      <c r="I16" s="260"/>
      <c r="M16" s="25"/>
      <c r="N16" s="98"/>
      <c r="O16" s="99"/>
      <c r="P16" s="100"/>
      <c r="Q16" s="101"/>
      <c r="R16" s="101"/>
      <c r="S16" s="100"/>
      <c r="T16" s="100"/>
      <c r="U16" s="25"/>
      <c r="V16" s="25"/>
      <c r="AF16" s="1"/>
      <c r="AG16" s="1"/>
    </row>
    <row r="17" spans="2:33" ht="9.75" customHeight="1">
      <c r="B17" s="224" t="s">
        <v>54</v>
      </c>
      <c r="C17" s="256">
        <f>IF(LEN(INPUT!C17)&gt;0,INPUT!C17,"")</f>
      </c>
      <c r="D17" s="257"/>
      <c r="E17" s="261">
        <f t="shared" si="0"/>
      </c>
      <c r="F17" s="259"/>
      <c r="G17" s="224" t="s">
        <v>55</v>
      </c>
      <c r="H17" s="256" t="str">
        <f>IF(LEN(INPUT!P17)=0,"",INPUT!P17)</f>
        <v>Extra care housing</v>
      </c>
      <c r="I17" s="260"/>
      <c r="M17" s="25"/>
      <c r="N17" s="98"/>
      <c r="O17" s="99"/>
      <c r="P17" s="100"/>
      <c r="Q17" s="101"/>
      <c r="R17" s="101"/>
      <c r="S17" s="100"/>
      <c r="T17" s="100"/>
      <c r="U17" s="25"/>
      <c r="V17" s="25"/>
      <c r="AF17" s="1"/>
      <c r="AG17" s="1"/>
    </row>
    <row r="18" spans="2:33" ht="9.75" customHeight="1">
      <c r="B18" s="224" t="s">
        <v>56</v>
      </c>
      <c r="C18" s="256">
        <f>IF(LEN(INPUT!C18)&gt;0,INPUT!C18,"")</f>
      </c>
      <c r="D18" s="257"/>
      <c r="E18" s="261">
        <f t="shared" si="0"/>
      </c>
      <c r="F18" s="259"/>
      <c r="G18" s="224" t="s">
        <v>57</v>
      </c>
      <c r="H18" s="256" t="str">
        <f>IF(LEN(INPUT!P18)=0,"",INPUT!P18)</f>
        <v>Day care</v>
      </c>
      <c r="I18" s="260"/>
      <c r="M18" s="25"/>
      <c r="N18" s="98"/>
      <c r="O18" s="99"/>
      <c r="P18" s="100"/>
      <c r="Q18" s="101"/>
      <c r="R18" s="101"/>
      <c r="S18" s="100"/>
      <c r="T18" s="100"/>
      <c r="U18" s="25"/>
      <c r="V18" s="25"/>
      <c r="AF18" s="1"/>
      <c r="AG18" s="1"/>
    </row>
    <row r="19" spans="2:33" ht="9.75" customHeight="1">
      <c r="B19" s="225" t="s">
        <v>58</v>
      </c>
      <c r="C19" s="264">
        <f>IF(LEN(INPUT!C19)&gt;0,INPUT!C19,"")</f>
      </c>
      <c r="D19" s="257"/>
      <c r="E19" s="261">
        <f t="shared" si="0"/>
      </c>
      <c r="F19" s="259"/>
      <c r="G19" s="224" t="s">
        <v>59</v>
      </c>
      <c r="H19" s="256">
        <f>IF(LEN(INPUT!P19)=0,"",INPUT!P19)</f>
      </c>
      <c r="I19" s="260"/>
      <c r="M19" s="25"/>
      <c r="N19" s="98"/>
      <c r="O19" s="99"/>
      <c r="P19" s="100"/>
      <c r="Q19" s="101"/>
      <c r="R19" s="101"/>
      <c r="S19" s="100"/>
      <c r="T19" s="100"/>
      <c r="U19" s="25"/>
      <c r="V19" s="25"/>
      <c r="AF19" s="1"/>
      <c r="AG19" s="1"/>
    </row>
    <row r="20" spans="2:33" ht="9.75" customHeight="1">
      <c r="B20" s="259"/>
      <c r="C20" s="248">
        <v>5</v>
      </c>
      <c r="D20" s="265">
        <f>SUM(D4:D19)</f>
        <v>0</v>
      </c>
      <c r="E20" s="266">
        <f>SUM(E4:E19)</f>
        <v>0</v>
      </c>
      <c r="F20" s="259"/>
      <c r="G20" s="224" t="s">
        <v>60</v>
      </c>
      <c r="H20" s="256">
        <f>IF(LEN(INPUT!P20)=0,"",INPUT!P20)</f>
      </c>
      <c r="I20" s="260"/>
      <c r="M20" s="25"/>
      <c r="N20" s="98"/>
      <c r="O20" s="99"/>
      <c r="P20" s="100"/>
      <c r="Q20" s="101"/>
      <c r="R20" s="101"/>
      <c r="S20" s="100"/>
      <c r="T20" s="100"/>
      <c r="U20" s="25"/>
      <c r="V20" s="25"/>
      <c r="AF20" s="1"/>
      <c r="AG20" s="1"/>
    </row>
    <row r="21" spans="2:33" ht="9.75" customHeight="1">
      <c r="B21" s="267"/>
      <c r="C21" s="268"/>
      <c r="D21" s="259"/>
      <c r="E21" s="259"/>
      <c r="F21" s="259"/>
      <c r="G21" s="224" t="s">
        <v>61</v>
      </c>
      <c r="H21" s="256">
        <f>IF(LEN(INPUT!P21)=0,"",INPUT!P21)</f>
      </c>
      <c r="I21" s="260"/>
      <c r="M21" s="25"/>
      <c r="N21" s="98"/>
      <c r="O21" s="99"/>
      <c r="P21" s="100"/>
      <c r="Q21" s="101"/>
      <c r="R21" s="101"/>
      <c r="S21" s="100"/>
      <c r="T21" s="100"/>
      <c r="U21" s="25"/>
      <c r="V21" s="25"/>
      <c r="AF21" s="1"/>
      <c r="AG21" s="1"/>
    </row>
    <row r="22" spans="2:33" ht="9.75" customHeight="1">
      <c r="B22" s="267"/>
      <c r="C22" s="268"/>
      <c r="D22" s="259"/>
      <c r="E22" s="259"/>
      <c r="F22" s="259"/>
      <c r="G22" s="224" t="s">
        <v>62</v>
      </c>
      <c r="H22" s="256">
        <f>IF(LEN(INPUT!P22)=0,"",INPUT!P22)</f>
      </c>
      <c r="I22" s="260"/>
      <c r="M22" s="25"/>
      <c r="N22" s="98"/>
      <c r="O22" s="99"/>
      <c r="P22" s="100"/>
      <c r="Q22" s="101"/>
      <c r="R22" s="101"/>
      <c r="S22" s="100"/>
      <c r="T22" s="100"/>
      <c r="U22" s="25"/>
      <c r="V22" s="25"/>
      <c r="AF22" s="1"/>
      <c r="AG22" s="1"/>
    </row>
    <row r="23" spans="2:33" ht="9.75" customHeight="1">
      <c r="B23" s="259"/>
      <c r="C23" s="259"/>
      <c r="D23" s="259"/>
      <c r="E23" s="259"/>
      <c r="F23" s="259"/>
      <c r="G23" s="225" t="s">
        <v>63</v>
      </c>
      <c r="H23" s="270">
        <f>IF(LEN(INPUT!P23)=0,"",INPUT!P23)</f>
      </c>
      <c r="I23" s="269"/>
      <c r="M23" s="25"/>
      <c r="N23" s="98"/>
      <c r="O23" s="99"/>
      <c r="P23" s="100"/>
      <c r="Q23" s="101"/>
      <c r="R23" s="101"/>
      <c r="S23" s="100"/>
      <c r="T23" s="100"/>
      <c r="U23" s="25"/>
      <c r="V23" s="25"/>
      <c r="AF23" s="1"/>
      <c r="AG23" s="1"/>
    </row>
    <row r="24" spans="13:33" ht="12" customHeight="1">
      <c r="M24" s="25"/>
      <c r="O24" s="114"/>
      <c r="P24" s="115"/>
      <c r="Q24" s="116"/>
      <c r="R24" s="117"/>
      <c r="S24" s="117"/>
      <c r="T24" s="117"/>
      <c r="U24" s="117"/>
      <c r="V24" s="25"/>
      <c r="AF24" s="1"/>
      <c r="AG24" s="1"/>
    </row>
    <row r="25" spans="13:33" ht="12" customHeight="1">
      <c r="M25" s="25"/>
      <c r="O25" s="98"/>
      <c r="P25" s="99"/>
      <c r="Q25" s="100"/>
      <c r="R25" s="101"/>
      <c r="S25" s="101"/>
      <c r="T25" s="100"/>
      <c r="U25" s="100"/>
      <c r="V25" s="25"/>
      <c r="AF25" s="1"/>
      <c r="AG25" s="1"/>
    </row>
    <row r="26" spans="13:33" ht="12" customHeight="1">
      <c r="M26" s="25"/>
      <c r="O26" s="25"/>
      <c r="P26" s="106"/>
      <c r="Q26" s="118"/>
      <c r="R26" s="104"/>
      <c r="S26" s="104"/>
      <c r="T26" s="104"/>
      <c r="U26" s="104"/>
      <c r="V26" s="25"/>
      <c r="AF26" s="1"/>
      <c r="AG26" s="1"/>
    </row>
    <row r="27" spans="13:33" ht="15" customHeight="1">
      <c r="M27" s="25"/>
      <c r="O27" s="25"/>
      <c r="P27" s="106"/>
      <c r="Q27" s="118"/>
      <c r="R27" s="104"/>
      <c r="S27" s="104"/>
      <c r="T27" s="104"/>
      <c r="U27" s="104"/>
      <c r="V27" s="25"/>
      <c r="AF27" s="1"/>
      <c r="AG27" s="1"/>
    </row>
    <row r="28" spans="13:22" ht="15" customHeight="1">
      <c r="M28" s="25"/>
      <c r="O28" s="25"/>
      <c r="P28" s="106"/>
      <c r="Q28" s="118"/>
      <c r="R28" s="104"/>
      <c r="S28" s="104"/>
      <c r="T28" s="104"/>
      <c r="U28" s="104"/>
      <c r="V28" s="25"/>
    </row>
    <row r="29" spans="13:22" ht="15" customHeight="1">
      <c r="M29" s="25"/>
      <c r="O29" s="25"/>
      <c r="P29" s="106"/>
      <c r="Q29" s="118"/>
      <c r="R29" s="104"/>
      <c r="S29" s="104"/>
      <c r="T29" s="104"/>
      <c r="U29" s="104"/>
      <c r="V29" s="25"/>
    </row>
    <row r="30" spans="13:22" ht="15" customHeight="1">
      <c r="M30" s="25"/>
      <c r="O30" s="25"/>
      <c r="P30" s="106"/>
      <c r="Q30" s="118"/>
      <c r="R30" s="104"/>
      <c r="S30" s="104"/>
      <c r="T30" s="104"/>
      <c r="U30" s="104"/>
      <c r="V30" s="25"/>
    </row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3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AG30"/>
  <sheetViews>
    <sheetView workbookViewId="0" topLeftCell="A1">
      <selection activeCell="I4" sqref="I4"/>
    </sheetView>
  </sheetViews>
  <sheetFormatPr defaultColWidth="9.140625" defaultRowHeight="15" customHeight="1"/>
  <cols>
    <col min="1" max="1" width="1.7109375" style="1" customWidth="1"/>
    <col min="2" max="2" width="4.7109375" style="1" customWidth="1"/>
    <col min="3" max="3" width="25.421875" style="1" customWidth="1"/>
    <col min="4" max="5" width="5.7109375" style="1" customWidth="1"/>
    <col min="6" max="6" width="1.7109375" style="1" customWidth="1"/>
    <col min="7" max="7" width="4.7109375" style="1" customWidth="1"/>
    <col min="8" max="8" width="26.7109375" style="1" customWidth="1"/>
    <col min="9" max="9" width="6.7109375" style="1" customWidth="1"/>
    <col min="10" max="13" width="10.7109375" style="1" customWidth="1"/>
    <col min="14" max="14" width="2.7109375" style="25" customWidth="1"/>
    <col min="15" max="15" width="5.7109375" style="1" customWidth="1"/>
    <col min="16" max="16" width="20.7109375" style="6" customWidth="1"/>
    <col min="17" max="17" width="10.7109375" style="26" customWidth="1"/>
    <col min="18" max="19" width="8.7109375" style="3" customWidth="1"/>
    <col min="20" max="20" width="10.7109375" style="3" customWidth="1"/>
    <col min="21" max="21" width="8.7109375" style="3" customWidth="1"/>
    <col min="22" max="25" width="10.7109375" style="1" customWidth="1"/>
    <col min="26" max="26" width="2.7109375" style="1" customWidth="1"/>
    <col min="27" max="27" width="5.7109375" style="1" customWidth="1"/>
    <col min="28" max="28" width="20.7109375" style="1" customWidth="1"/>
    <col min="29" max="29" width="2.8515625" style="1" customWidth="1"/>
    <col min="30" max="30" width="5.7109375" style="1" customWidth="1"/>
    <col min="31" max="31" width="25.7109375" style="1" customWidth="1"/>
    <col min="32" max="32" width="5.7109375" style="6" customWidth="1"/>
    <col min="33" max="33" width="10.7109375" style="3" customWidth="1"/>
    <col min="34" max="16384" width="10.7109375" style="1" customWidth="1"/>
  </cols>
  <sheetData>
    <row r="1" ht="4.5" customHeight="1"/>
    <row r="2" spans="2:33" ht="15" customHeight="1">
      <c r="B2" s="33" t="str">
        <f>"Client Category Populations for "&amp;LOC!C8</f>
        <v>Client Category Populations for </v>
      </c>
      <c r="G2" s="33" t="str">
        <f>"Current Service Levels for "&amp;LOC!C8</f>
        <v>Current Service Levels for </v>
      </c>
      <c r="I2" s="6"/>
      <c r="J2" s="3"/>
      <c r="M2" s="25"/>
      <c r="N2" s="102"/>
      <c r="O2" s="103"/>
      <c r="P2" s="25"/>
      <c r="Q2" s="104"/>
      <c r="R2" s="25"/>
      <c r="S2" s="25"/>
      <c r="T2" s="104"/>
      <c r="U2" s="104"/>
      <c r="V2" s="25"/>
      <c r="AF2" s="1"/>
      <c r="AG2" s="1"/>
    </row>
    <row r="3" spans="2:22" s="27" customFormat="1" ht="32.25" customHeight="1">
      <c r="B3" s="221" t="s">
        <v>8</v>
      </c>
      <c r="C3" s="221" t="s">
        <v>9</v>
      </c>
      <c r="D3" s="254" t="s">
        <v>74</v>
      </c>
      <c r="E3" s="254" t="s">
        <v>75</v>
      </c>
      <c r="F3" s="255"/>
      <c r="G3" s="221" t="s">
        <v>8</v>
      </c>
      <c r="H3" s="221" t="s">
        <v>10</v>
      </c>
      <c r="I3" s="231" t="s">
        <v>76</v>
      </c>
      <c r="J3" s="89"/>
      <c r="M3" s="28"/>
      <c r="N3" s="28"/>
      <c r="O3" s="107"/>
      <c r="P3" s="107"/>
      <c r="Q3" s="108"/>
      <c r="R3" s="109"/>
      <c r="S3" s="109"/>
      <c r="T3" s="108"/>
      <c r="U3" s="108"/>
      <c r="V3" s="28"/>
    </row>
    <row r="4" spans="2:33" ht="9.75" customHeight="1">
      <c r="B4" s="222" t="s">
        <v>17</v>
      </c>
      <c r="C4" s="256" t="str">
        <f>IF(LEN(INPUT!C4)&gt;0,INPUT!C4,"")</f>
        <v>Care home residents - not EMH</v>
      </c>
      <c r="D4" s="257"/>
      <c r="E4" s="258">
        <f aca="true" t="shared" si="0" ref="E4:E19">IF($D4&gt;0,$D4/$D$20,"")</f>
      </c>
      <c r="F4" s="259"/>
      <c r="G4" s="222" t="s">
        <v>18</v>
      </c>
      <c r="H4" s="256" t="str">
        <f>IF(LEN(INPUT!P4)=0,"",INPUT!P4)</f>
        <v>Community nurse</v>
      </c>
      <c r="I4" s="260"/>
      <c r="M4" s="25"/>
      <c r="N4" s="98"/>
      <c r="O4" s="99"/>
      <c r="P4" s="100"/>
      <c r="Q4" s="101"/>
      <c r="R4" s="101"/>
      <c r="S4" s="100"/>
      <c r="T4" s="100"/>
      <c r="U4" s="25"/>
      <c r="V4" s="25"/>
      <c r="AF4" s="1"/>
      <c r="AG4" s="1"/>
    </row>
    <row r="5" spans="2:33" ht="9.75" customHeight="1">
      <c r="B5" s="224" t="s">
        <v>20</v>
      </c>
      <c r="C5" s="256" t="str">
        <f>IF(LEN(INPUT!C5)&gt;0,INPUT!C5,"")</f>
        <v>Care home residents -  EMH</v>
      </c>
      <c r="D5" s="257"/>
      <c r="E5" s="261">
        <f t="shared" si="0"/>
      </c>
      <c r="F5" s="259"/>
      <c r="G5" s="224" t="s">
        <v>21</v>
      </c>
      <c r="H5" s="256" t="str">
        <f>IF(LEN(INPUT!P5)=0,"",INPUT!P5)</f>
        <v>Physiotherapist</v>
      </c>
      <c r="I5" s="260"/>
      <c r="M5" s="25"/>
      <c r="N5" s="98"/>
      <c r="O5" s="99"/>
      <c r="P5" s="100"/>
      <c r="Q5" s="101"/>
      <c r="R5" s="101"/>
      <c r="S5" s="100"/>
      <c r="T5" s="100"/>
      <c r="U5" s="25"/>
      <c r="V5" s="25"/>
      <c r="AF5" s="1"/>
      <c r="AG5" s="1"/>
    </row>
    <row r="6" spans="2:33" ht="9.75" customHeight="1">
      <c r="B6" s="224" t="s">
        <v>23</v>
      </c>
      <c r="C6" s="256" t="str">
        <f>IF(LEN(INPUT!C6)&gt;0,INPUT!C6,"")</f>
        <v>Case management - frail older people</v>
      </c>
      <c r="D6" s="257"/>
      <c r="E6" s="261">
        <f t="shared" si="0"/>
      </c>
      <c r="F6" s="259"/>
      <c r="G6" s="224" t="s">
        <v>24</v>
      </c>
      <c r="H6" s="256" t="str">
        <f>IF(LEN(INPUT!P6)=0,"",INPUT!P6)</f>
        <v>Care Assistant</v>
      </c>
      <c r="I6" s="260"/>
      <c r="M6" s="25"/>
      <c r="N6" s="98"/>
      <c r="O6" s="99"/>
      <c r="P6" s="100"/>
      <c r="Q6" s="101"/>
      <c r="R6" s="101"/>
      <c r="S6" s="100"/>
      <c r="T6" s="100"/>
      <c r="U6" s="25"/>
      <c r="V6" s="25"/>
      <c r="AF6" s="1"/>
      <c r="AG6" s="1"/>
    </row>
    <row r="7" spans="2:33" ht="9.75" customHeight="1">
      <c r="B7" s="224" t="s">
        <v>26</v>
      </c>
      <c r="C7" s="256" t="str">
        <f>IF(LEN(INPUT!C7)&gt;0,INPUT!C7,"")</f>
        <v>Other long term care needs</v>
      </c>
      <c r="D7" s="257"/>
      <c r="E7" s="261">
        <f t="shared" si="0"/>
      </c>
      <c r="F7" s="259"/>
      <c r="G7" s="224" t="s">
        <v>27</v>
      </c>
      <c r="H7" s="256" t="str">
        <f>IF(LEN(INPUT!P7)=0,"",INPUT!P7)</f>
        <v>OT</v>
      </c>
      <c r="I7" s="262"/>
      <c r="M7" s="25"/>
      <c r="N7" s="98"/>
      <c r="O7" s="99"/>
      <c r="P7" s="100"/>
      <c r="Q7" s="101"/>
      <c r="R7" s="101"/>
      <c r="S7" s="100"/>
      <c r="T7" s="100"/>
      <c r="U7" s="25"/>
      <c r="V7" s="25"/>
      <c r="AF7" s="1"/>
      <c r="AG7" s="1"/>
    </row>
    <row r="8" spans="2:33" ht="9.75" customHeight="1">
      <c r="B8" s="224" t="s">
        <v>29</v>
      </c>
      <c r="C8" s="256" t="str">
        <f>IF(LEN(INPUT!C8)&gt;0,INPUT!C8,"")</f>
        <v>Other low intensity needs</v>
      </c>
      <c r="D8" s="257"/>
      <c r="E8" s="261">
        <f t="shared" si="0"/>
      </c>
      <c r="F8" s="259"/>
      <c r="G8" s="224" t="s">
        <v>30</v>
      </c>
      <c r="H8" s="256" t="str">
        <f>IF(LEN(INPUT!P8)=0,"",INPUT!P8)</f>
        <v>Geriatrician</v>
      </c>
      <c r="I8" s="263"/>
      <c r="M8" s="25"/>
      <c r="N8" s="98"/>
      <c r="O8" s="99"/>
      <c r="P8" s="100"/>
      <c r="Q8" s="101"/>
      <c r="R8" s="101"/>
      <c r="S8" s="100"/>
      <c r="T8" s="100"/>
      <c r="U8" s="25"/>
      <c r="V8" s="25"/>
      <c r="AF8" s="1"/>
      <c r="AG8" s="1"/>
    </row>
    <row r="9" spans="2:33" ht="9.75" customHeight="1">
      <c r="B9" s="224" t="s">
        <v>32</v>
      </c>
      <c r="C9" s="256" t="str">
        <f>IF(LEN(INPUT!C9)&gt;0,INPUT!C9,"")</f>
        <v>Unsupported at home &gt;65</v>
      </c>
      <c r="D9" s="257"/>
      <c r="E9" s="261">
        <f t="shared" si="0"/>
      </c>
      <c r="F9" s="259"/>
      <c r="G9" s="224" t="s">
        <v>33</v>
      </c>
      <c r="H9" s="256" t="str">
        <f>IF(LEN(INPUT!P9)=0,"",INPUT!P9)</f>
        <v>Rehab asst</v>
      </c>
      <c r="I9" s="260"/>
      <c r="M9" s="25"/>
      <c r="N9" s="98"/>
      <c r="O9" s="99"/>
      <c r="P9" s="100"/>
      <c r="Q9" s="101"/>
      <c r="R9" s="101"/>
      <c r="S9" s="100"/>
      <c r="T9" s="100"/>
      <c r="U9" s="25"/>
      <c r="V9" s="25"/>
      <c r="AF9" s="1"/>
      <c r="AG9" s="1"/>
    </row>
    <row r="10" spans="2:33" ht="9.75" customHeight="1">
      <c r="B10" s="224" t="s">
        <v>35</v>
      </c>
      <c r="C10" s="256">
        <f>IF(LEN(INPUT!C10)&gt;0,INPUT!C10,"")</f>
      </c>
      <c r="D10" s="257"/>
      <c r="E10" s="261">
        <f t="shared" si="0"/>
      </c>
      <c r="F10" s="259"/>
      <c r="G10" s="224" t="s">
        <v>36</v>
      </c>
      <c r="H10" s="256" t="str">
        <f>IF(LEN(INPUT!P10)=0,"",INPUT!P10)</f>
        <v>Care home EMH</v>
      </c>
      <c r="I10" s="260"/>
      <c r="M10" s="25"/>
      <c r="N10" s="98"/>
      <c r="O10" s="99"/>
      <c r="P10" s="100"/>
      <c r="Q10" s="101"/>
      <c r="R10" s="101"/>
      <c r="S10" s="100"/>
      <c r="T10" s="100"/>
      <c r="U10" s="25"/>
      <c r="V10" s="25"/>
      <c r="AF10" s="1"/>
      <c r="AG10" s="1"/>
    </row>
    <row r="11" spans="2:33" ht="9.75" customHeight="1">
      <c r="B11" s="224" t="s">
        <v>38</v>
      </c>
      <c r="C11" s="256">
        <f>IF(LEN(INPUT!C11)&gt;0,INPUT!C11,"")</f>
      </c>
      <c r="D11" s="257"/>
      <c r="E11" s="261">
        <f t="shared" si="0"/>
      </c>
      <c r="F11" s="259"/>
      <c r="G11" s="224" t="s">
        <v>39</v>
      </c>
      <c r="H11" s="256" t="str">
        <f>IF(LEN(INPUT!P11)=0,"",INPUT!P11)</f>
        <v>Care home (non-EMH)</v>
      </c>
      <c r="I11" s="260"/>
      <c r="M11" s="25"/>
      <c r="N11" s="98"/>
      <c r="O11" s="99"/>
      <c r="P11" s="100"/>
      <c r="Q11" s="101"/>
      <c r="R11" s="101"/>
      <c r="S11" s="100"/>
      <c r="T11" s="100"/>
      <c r="U11" s="25"/>
      <c r="V11" s="25"/>
      <c r="AF11" s="1"/>
      <c r="AG11" s="1"/>
    </row>
    <row r="12" spans="2:33" ht="9.75" customHeight="1">
      <c r="B12" s="224" t="s">
        <v>41</v>
      </c>
      <c r="C12" s="256">
        <f>IF(LEN(INPUT!C12)&gt;0,INPUT!C12,"")</f>
      </c>
      <c r="D12" s="257"/>
      <c r="E12" s="261">
        <f t="shared" si="0"/>
      </c>
      <c r="F12" s="259"/>
      <c r="G12" s="224" t="s">
        <v>42</v>
      </c>
      <c r="H12" s="256" t="str">
        <f>IF(LEN(INPUT!P12)=0,"",INPUT!P12)</f>
        <v>Acute bed</v>
      </c>
      <c r="I12" s="260"/>
      <c r="M12" s="25"/>
      <c r="N12" s="98"/>
      <c r="O12" s="99"/>
      <c r="P12" s="100"/>
      <c r="Q12" s="101"/>
      <c r="R12" s="101"/>
      <c r="S12" s="100"/>
      <c r="T12" s="100"/>
      <c r="U12" s="25"/>
      <c r="V12" s="25"/>
      <c r="AF12" s="1"/>
      <c r="AG12" s="1"/>
    </row>
    <row r="13" spans="2:33" ht="9.75" customHeight="1">
      <c r="B13" s="224" t="s">
        <v>44</v>
      </c>
      <c r="C13" s="256">
        <f>IF(LEN(INPUT!C13)&gt;0,INPUT!C13,"")</f>
      </c>
      <c r="D13" s="257"/>
      <c r="E13" s="261">
        <f t="shared" si="0"/>
      </c>
      <c r="F13" s="259"/>
      <c r="G13" s="224" t="s">
        <v>45</v>
      </c>
      <c r="H13" s="256" t="str">
        <f>IF(LEN(INPUT!P13)=0,"",INPUT!P13)</f>
        <v>Comm hospital bed</v>
      </c>
      <c r="I13" s="260"/>
      <c r="M13" s="25"/>
      <c r="N13" s="98"/>
      <c r="O13" s="99"/>
      <c r="P13" s="100"/>
      <c r="Q13" s="101"/>
      <c r="R13" s="101"/>
      <c r="S13" s="100"/>
      <c r="T13" s="100"/>
      <c r="U13" s="25"/>
      <c r="V13" s="25"/>
      <c r="AF13" s="1"/>
      <c r="AG13" s="1"/>
    </row>
    <row r="14" spans="2:33" ht="9.75" customHeight="1">
      <c r="B14" s="224" t="s">
        <v>47</v>
      </c>
      <c r="C14" s="256">
        <f>IF(LEN(INPUT!C14)&gt;0,INPUT!C14,"")</f>
      </c>
      <c r="D14" s="257"/>
      <c r="E14" s="261">
        <f t="shared" si="0"/>
      </c>
      <c r="F14" s="259"/>
      <c r="G14" s="224" t="s">
        <v>48</v>
      </c>
      <c r="H14" s="256" t="str">
        <f>IF(LEN(INPUT!P14)=0,"",INPUT!P14)</f>
        <v>Telecare</v>
      </c>
      <c r="I14" s="260"/>
      <c r="M14" s="25"/>
      <c r="N14" s="98"/>
      <c r="O14" s="99"/>
      <c r="P14" s="100"/>
      <c r="Q14" s="101"/>
      <c r="R14" s="101"/>
      <c r="S14" s="100"/>
      <c r="T14" s="100"/>
      <c r="U14" s="25"/>
      <c r="V14" s="25"/>
      <c r="AF14" s="1"/>
      <c r="AG14" s="1"/>
    </row>
    <row r="15" spans="2:33" ht="9.75" customHeight="1">
      <c r="B15" s="224" t="s">
        <v>50</v>
      </c>
      <c r="C15" s="256">
        <f>IF(LEN(INPUT!C15)&gt;0,INPUT!C15,"")</f>
      </c>
      <c r="D15" s="257"/>
      <c r="E15" s="261">
        <f t="shared" si="0"/>
      </c>
      <c r="F15" s="259"/>
      <c r="G15" s="224" t="s">
        <v>51</v>
      </c>
      <c r="H15" s="256" t="str">
        <f>IF(LEN(INPUT!P15)=0,"",INPUT!P15)</f>
        <v>CPN</v>
      </c>
      <c r="I15" s="260"/>
      <c r="M15" s="25"/>
      <c r="N15" s="98"/>
      <c r="O15" s="99"/>
      <c r="P15" s="100"/>
      <c r="Q15" s="101"/>
      <c r="R15" s="101"/>
      <c r="S15" s="100"/>
      <c r="T15" s="100"/>
      <c r="U15" s="25"/>
      <c r="V15" s="25"/>
      <c r="AF15" s="1"/>
      <c r="AG15" s="1"/>
    </row>
    <row r="16" spans="2:33" ht="9.75" customHeight="1">
      <c r="B16" s="224" t="s">
        <v>52</v>
      </c>
      <c r="C16" s="256">
        <f>IF(LEN(INPUT!C16)&gt;0,INPUT!C16,"")</f>
      </c>
      <c r="D16" s="257"/>
      <c r="E16" s="261">
        <f t="shared" si="0"/>
      </c>
      <c r="F16" s="259"/>
      <c r="G16" s="224" t="s">
        <v>53</v>
      </c>
      <c r="H16" s="256" t="str">
        <f>IF(LEN(INPUT!P16)=0,"",INPUT!P16)</f>
        <v>Night sitter</v>
      </c>
      <c r="I16" s="260"/>
      <c r="M16" s="25"/>
      <c r="N16" s="98"/>
      <c r="O16" s="99"/>
      <c r="P16" s="100"/>
      <c r="Q16" s="101"/>
      <c r="R16" s="101"/>
      <c r="S16" s="100"/>
      <c r="T16" s="100"/>
      <c r="U16" s="25"/>
      <c r="V16" s="25"/>
      <c r="AF16" s="1"/>
      <c r="AG16" s="1"/>
    </row>
    <row r="17" spans="2:33" ht="9.75" customHeight="1">
      <c r="B17" s="224" t="s">
        <v>54</v>
      </c>
      <c r="C17" s="256">
        <f>IF(LEN(INPUT!C17)&gt;0,INPUT!C17,"")</f>
      </c>
      <c r="D17" s="257"/>
      <c r="E17" s="261">
        <f t="shared" si="0"/>
      </c>
      <c r="F17" s="259"/>
      <c r="G17" s="224" t="s">
        <v>55</v>
      </c>
      <c r="H17" s="256" t="str">
        <f>IF(LEN(INPUT!P17)=0,"",INPUT!P17)</f>
        <v>Extra care housing</v>
      </c>
      <c r="I17" s="260"/>
      <c r="M17" s="25"/>
      <c r="N17" s="98"/>
      <c r="O17" s="99"/>
      <c r="P17" s="100"/>
      <c r="Q17" s="101"/>
      <c r="R17" s="101"/>
      <c r="S17" s="100"/>
      <c r="T17" s="100"/>
      <c r="U17" s="25"/>
      <c r="V17" s="25"/>
      <c r="AF17" s="1"/>
      <c r="AG17" s="1"/>
    </row>
    <row r="18" spans="2:33" ht="9.75" customHeight="1">
      <c r="B18" s="224" t="s">
        <v>56</v>
      </c>
      <c r="C18" s="256">
        <f>IF(LEN(INPUT!C18)&gt;0,INPUT!C18,"")</f>
      </c>
      <c r="D18" s="257"/>
      <c r="E18" s="261">
        <f t="shared" si="0"/>
      </c>
      <c r="F18" s="259"/>
      <c r="G18" s="224" t="s">
        <v>57</v>
      </c>
      <c r="H18" s="256" t="str">
        <f>IF(LEN(INPUT!P18)=0,"",INPUT!P18)</f>
        <v>Day care</v>
      </c>
      <c r="I18" s="260"/>
      <c r="M18" s="25"/>
      <c r="N18" s="98"/>
      <c r="O18" s="99"/>
      <c r="P18" s="100"/>
      <c r="Q18" s="101"/>
      <c r="R18" s="101"/>
      <c r="S18" s="100"/>
      <c r="T18" s="100"/>
      <c r="U18" s="25"/>
      <c r="V18" s="25"/>
      <c r="AF18" s="1"/>
      <c r="AG18" s="1"/>
    </row>
    <row r="19" spans="2:33" ht="9.75" customHeight="1">
      <c r="B19" s="225" t="s">
        <v>58</v>
      </c>
      <c r="C19" s="264">
        <f>IF(LEN(INPUT!C19)&gt;0,INPUT!C19,"")</f>
      </c>
      <c r="D19" s="257"/>
      <c r="E19" s="261">
        <f t="shared" si="0"/>
      </c>
      <c r="F19" s="259"/>
      <c r="G19" s="224" t="s">
        <v>59</v>
      </c>
      <c r="H19" s="256">
        <f>IF(LEN(INPUT!P19)=0,"",INPUT!P19)</f>
      </c>
      <c r="I19" s="260"/>
      <c r="M19" s="25"/>
      <c r="N19" s="98"/>
      <c r="O19" s="99"/>
      <c r="P19" s="100"/>
      <c r="Q19" s="101"/>
      <c r="R19" s="101"/>
      <c r="S19" s="100"/>
      <c r="T19" s="100"/>
      <c r="U19" s="25"/>
      <c r="V19" s="25"/>
      <c r="AF19" s="1"/>
      <c r="AG19" s="1"/>
    </row>
    <row r="20" spans="2:33" ht="9.75" customHeight="1">
      <c r="B20" s="259"/>
      <c r="C20" s="248">
        <v>5</v>
      </c>
      <c r="D20" s="265">
        <f>SUM(D4:D19)</f>
        <v>0</v>
      </c>
      <c r="E20" s="266">
        <f>SUM(E4:E19)</f>
        <v>0</v>
      </c>
      <c r="F20" s="259"/>
      <c r="G20" s="224" t="s">
        <v>60</v>
      </c>
      <c r="H20" s="256">
        <f>IF(LEN(INPUT!P20)=0,"",INPUT!P20)</f>
      </c>
      <c r="I20" s="260"/>
      <c r="M20" s="25"/>
      <c r="N20" s="98"/>
      <c r="O20" s="99"/>
      <c r="P20" s="100"/>
      <c r="Q20" s="101"/>
      <c r="R20" s="101"/>
      <c r="S20" s="100"/>
      <c r="T20" s="100"/>
      <c r="U20" s="25"/>
      <c r="V20" s="25"/>
      <c r="AF20" s="1"/>
      <c r="AG20" s="1"/>
    </row>
    <row r="21" spans="2:33" ht="9.75" customHeight="1">
      <c r="B21" s="267"/>
      <c r="C21" s="268"/>
      <c r="D21" s="259"/>
      <c r="E21" s="259"/>
      <c r="F21" s="259"/>
      <c r="G21" s="224" t="s">
        <v>61</v>
      </c>
      <c r="H21" s="256">
        <f>IF(LEN(INPUT!P21)=0,"",INPUT!P21)</f>
      </c>
      <c r="I21" s="260"/>
      <c r="M21" s="25"/>
      <c r="N21" s="98"/>
      <c r="O21" s="99"/>
      <c r="P21" s="100"/>
      <c r="Q21" s="101"/>
      <c r="R21" s="101"/>
      <c r="S21" s="100"/>
      <c r="T21" s="100"/>
      <c r="U21" s="25"/>
      <c r="V21" s="25"/>
      <c r="AF21" s="1"/>
      <c r="AG21" s="1"/>
    </row>
    <row r="22" spans="2:33" ht="9.75" customHeight="1">
      <c r="B22" s="267"/>
      <c r="C22" s="268"/>
      <c r="D22" s="259"/>
      <c r="E22" s="259"/>
      <c r="F22" s="259"/>
      <c r="G22" s="224" t="s">
        <v>62</v>
      </c>
      <c r="H22" s="256">
        <f>IF(LEN(INPUT!P22)=0,"",INPUT!P22)</f>
      </c>
      <c r="I22" s="260"/>
      <c r="M22" s="25"/>
      <c r="N22" s="98"/>
      <c r="O22" s="99"/>
      <c r="P22" s="100"/>
      <c r="Q22" s="101"/>
      <c r="R22" s="101"/>
      <c r="S22" s="100"/>
      <c r="T22" s="100"/>
      <c r="U22" s="25"/>
      <c r="V22" s="25"/>
      <c r="AF22" s="1"/>
      <c r="AG22" s="1"/>
    </row>
    <row r="23" spans="2:33" ht="9.75" customHeight="1">
      <c r="B23" s="259"/>
      <c r="C23" s="259"/>
      <c r="D23" s="259"/>
      <c r="E23" s="259"/>
      <c r="F23" s="259"/>
      <c r="G23" s="225" t="s">
        <v>63</v>
      </c>
      <c r="H23" s="270">
        <f>IF(LEN(INPUT!P23)=0,"",INPUT!P23)</f>
      </c>
      <c r="I23" s="269"/>
      <c r="M23" s="25"/>
      <c r="N23" s="98"/>
      <c r="O23" s="99"/>
      <c r="P23" s="100"/>
      <c r="Q23" s="101"/>
      <c r="R23" s="101"/>
      <c r="S23" s="100"/>
      <c r="T23" s="100"/>
      <c r="U23" s="25"/>
      <c r="V23" s="25"/>
      <c r="AF23" s="1"/>
      <c r="AG23" s="1"/>
    </row>
    <row r="24" spans="13:33" ht="12" customHeight="1">
      <c r="M24" s="25"/>
      <c r="O24" s="114"/>
      <c r="P24" s="115"/>
      <c r="Q24" s="116"/>
      <c r="R24" s="117"/>
      <c r="S24" s="117"/>
      <c r="T24" s="117"/>
      <c r="U24" s="117"/>
      <c r="V24" s="25"/>
      <c r="AF24" s="1"/>
      <c r="AG24" s="1"/>
    </row>
    <row r="25" spans="13:33" ht="12" customHeight="1">
      <c r="M25" s="25"/>
      <c r="O25" s="98"/>
      <c r="P25" s="99"/>
      <c r="Q25" s="100"/>
      <c r="R25" s="101"/>
      <c r="S25" s="101"/>
      <c r="T25" s="100"/>
      <c r="U25" s="100"/>
      <c r="V25" s="25"/>
      <c r="AF25" s="1"/>
      <c r="AG25" s="1"/>
    </row>
    <row r="26" spans="13:33" ht="12" customHeight="1">
      <c r="M26" s="25"/>
      <c r="O26" s="25"/>
      <c r="P26" s="106"/>
      <c r="Q26" s="118"/>
      <c r="R26" s="104"/>
      <c r="S26" s="104"/>
      <c r="T26" s="104"/>
      <c r="U26" s="104"/>
      <c r="V26" s="25"/>
      <c r="AF26" s="1"/>
      <c r="AG26" s="1"/>
    </row>
    <row r="27" spans="13:33" ht="15" customHeight="1">
      <c r="M27" s="25"/>
      <c r="O27" s="25"/>
      <c r="P27" s="106"/>
      <c r="Q27" s="118"/>
      <c r="R27" s="104"/>
      <c r="S27" s="104"/>
      <c r="T27" s="104"/>
      <c r="U27" s="104"/>
      <c r="V27" s="25"/>
      <c r="AF27" s="1"/>
      <c r="AG27" s="1"/>
    </row>
    <row r="28" spans="13:22" ht="15" customHeight="1">
      <c r="M28" s="25"/>
      <c r="O28" s="25"/>
      <c r="P28" s="106"/>
      <c r="Q28" s="118"/>
      <c r="R28" s="104"/>
      <c r="S28" s="104"/>
      <c r="T28" s="104"/>
      <c r="U28" s="104"/>
      <c r="V28" s="25"/>
    </row>
    <row r="29" spans="13:22" ht="15" customHeight="1">
      <c r="M29" s="25"/>
      <c r="O29" s="25"/>
      <c r="P29" s="106"/>
      <c r="Q29" s="118"/>
      <c r="R29" s="104"/>
      <c r="S29" s="104"/>
      <c r="T29" s="104"/>
      <c r="U29" s="104"/>
      <c r="V29" s="25"/>
    </row>
    <row r="30" spans="13:22" ht="15" customHeight="1">
      <c r="M30" s="25"/>
      <c r="O30" s="25"/>
      <c r="P30" s="106"/>
      <c r="Q30" s="118"/>
      <c r="R30" s="104"/>
      <c r="S30" s="104"/>
      <c r="T30" s="104"/>
      <c r="U30" s="104"/>
      <c r="V30" s="25"/>
    </row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3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AG30"/>
  <sheetViews>
    <sheetView workbookViewId="0" topLeftCell="A1">
      <selection activeCell="P25" sqref="P25"/>
    </sheetView>
  </sheetViews>
  <sheetFormatPr defaultColWidth="9.140625" defaultRowHeight="15" customHeight="1"/>
  <cols>
    <col min="1" max="1" width="1.7109375" style="1" customWidth="1"/>
    <col min="2" max="2" width="4.7109375" style="1" customWidth="1"/>
    <col min="3" max="3" width="25.421875" style="1" customWidth="1"/>
    <col min="4" max="5" width="5.7109375" style="1" customWidth="1"/>
    <col min="6" max="6" width="1.7109375" style="1" customWidth="1"/>
    <col min="7" max="7" width="4.7109375" style="1" customWidth="1"/>
    <col min="8" max="8" width="26.7109375" style="1" customWidth="1"/>
    <col min="9" max="9" width="6.7109375" style="1" customWidth="1"/>
    <col min="10" max="13" width="10.7109375" style="1" customWidth="1"/>
    <col min="14" max="14" width="2.7109375" style="25" customWidth="1"/>
    <col min="15" max="15" width="5.7109375" style="1" customWidth="1"/>
    <col min="16" max="16" width="20.7109375" style="6" customWidth="1"/>
    <col min="17" max="17" width="10.7109375" style="26" customWidth="1"/>
    <col min="18" max="19" width="8.7109375" style="3" customWidth="1"/>
    <col min="20" max="20" width="10.7109375" style="3" customWidth="1"/>
    <col min="21" max="21" width="8.7109375" style="3" customWidth="1"/>
    <col min="22" max="25" width="10.7109375" style="1" customWidth="1"/>
    <col min="26" max="26" width="2.7109375" style="1" customWidth="1"/>
    <col min="27" max="27" width="5.7109375" style="1" customWidth="1"/>
    <col min="28" max="28" width="20.7109375" style="1" customWidth="1"/>
    <col min="29" max="29" width="2.8515625" style="1" customWidth="1"/>
    <col min="30" max="30" width="5.7109375" style="1" customWidth="1"/>
    <col min="31" max="31" width="25.7109375" style="1" customWidth="1"/>
    <col min="32" max="32" width="5.7109375" style="6" customWidth="1"/>
    <col min="33" max="33" width="10.7109375" style="3" customWidth="1"/>
    <col min="34" max="16384" width="10.7109375" style="1" customWidth="1"/>
  </cols>
  <sheetData>
    <row r="1" ht="4.5" customHeight="1"/>
    <row r="2" spans="2:33" ht="15" customHeight="1">
      <c r="B2" s="33" t="str">
        <f>"Client Category Populations for "&amp;LOC!C9</f>
        <v>Client Category Populations for </v>
      </c>
      <c r="G2" s="33" t="str">
        <f>"Current Service Levels for "&amp;LOC!C9</f>
        <v>Current Service Levels for </v>
      </c>
      <c r="I2" s="6"/>
      <c r="J2" s="3"/>
      <c r="M2" s="25"/>
      <c r="N2" s="102"/>
      <c r="O2" s="103"/>
      <c r="P2" s="25"/>
      <c r="Q2" s="104"/>
      <c r="R2" s="25"/>
      <c r="S2" s="25"/>
      <c r="T2" s="104"/>
      <c r="U2" s="104"/>
      <c r="V2" s="25"/>
      <c r="AF2" s="1"/>
      <c r="AG2" s="1"/>
    </row>
    <row r="3" spans="2:22" s="27" customFormat="1" ht="32.25" customHeight="1">
      <c r="B3" s="221" t="s">
        <v>8</v>
      </c>
      <c r="C3" s="221" t="s">
        <v>9</v>
      </c>
      <c r="D3" s="254" t="s">
        <v>74</v>
      </c>
      <c r="E3" s="254" t="s">
        <v>75</v>
      </c>
      <c r="F3" s="255"/>
      <c r="G3" s="221" t="s">
        <v>8</v>
      </c>
      <c r="H3" s="221" t="s">
        <v>10</v>
      </c>
      <c r="I3" s="231" t="s">
        <v>76</v>
      </c>
      <c r="J3" s="89"/>
      <c r="M3" s="28"/>
      <c r="N3" s="28"/>
      <c r="O3" s="107"/>
      <c r="P3" s="107"/>
      <c r="Q3" s="108"/>
      <c r="R3" s="109"/>
      <c r="S3" s="109"/>
      <c r="T3" s="108"/>
      <c r="U3" s="108"/>
      <c r="V3" s="28"/>
    </row>
    <row r="4" spans="2:33" ht="9.75" customHeight="1">
      <c r="B4" s="222" t="s">
        <v>17</v>
      </c>
      <c r="C4" s="256" t="str">
        <f>IF(LEN(INPUT!C4)&gt;0,INPUT!C4,"")</f>
        <v>Care home residents - not EMH</v>
      </c>
      <c r="D4" s="257"/>
      <c r="E4" s="258">
        <f aca="true" t="shared" si="0" ref="E4:E19">IF($D4&gt;0,$D4/$D$20,"")</f>
      </c>
      <c r="F4" s="259"/>
      <c r="G4" s="222" t="s">
        <v>18</v>
      </c>
      <c r="H4" s="256" t="str">
        <f>IF(LEN(INPUT!P4)=0,"",INPUT!P4)</f>
        <v>Community nurse</v>
      </c>
      <c r="I4" s="260"/>
      <c r="M4" s="25"/>
      <c r="N4" s="98"/>
      <c r="O4" s="99"/>
      <c r="P4" s="100"/>
      <c r="Q4" s="101"/>
      <c r="R4" s="101"/>
      <c r="S4" s="100"/>
      <c r="T4" s="100"/>
      <c r="U4" s="25"/>
      <c r="V4" s="25"/>
      <c r="AF4" s="1"/>
      <c r="AG4" s="1"/>
    </row>
    <row r="5" spans="2:33" ht="9.75" customHeight="1">
      <c r="B5" s="224" t="s">
        <v>20</v>
      </c>
      <c r="C5" s="256" t="str">
        <f>IF(LEN(INPUT!C5)&gt;0,INPUT!C5,"")</f>
        <v>Care home residents -  EMH</v>
      </c>
      <c r="D5" s="257"/>
      <c r="E5" s="261">
        <f t="shared" si="0"/>
      </c>
      <c r="F5" s="259"/>
      <c r="G5" s="224" t="s">
        <v>21</v>
      </c>
      <c r="H5" s="256" t="str">
        <f>IF(LEN(INPUT!P5)=0,"",INPUT!P5)</f>
        <v>Physiotherapist</v>
      </c>
      <c r="I5" s="260"/>
      <c r="M5" s="25"/>
      <c r="N5" s="98"/>
      <c r="O5" s="99"/>
      <c r="P5" s="100"/>
      <c r="Q5" s="101"/>
      <c r="R5" s="101"/>
      <c r="S5" s="100"/>
      <c r="T5" s="100"/>
      <c r="U5" s="25"/>
      <c r="V5" s="25"/>
      <c r="AF5" s="1"/>
      <c r="AG5" s="1"/>
    </row>
    <row r="6" spans="2:33" ht="9.75" customHeight="1">
      <c r="B6" s="224" t="s">
        <v>23</v>
      </c>
      <c r="C6" s="256" t="str">
        <f>IF(LEN(INPUT!C6)&gt;0,INPUT!C6,"")</f>
        <v>Case management - frail older people</v>
      </c>
      <c r="D6" s="257"/>
      <c r="E6" s="261">
        <f t="shared" si="0"/>
      </c>
      <c r="F6" s="259"/>
      <c r="G6" s="224" t="s">
        <v>24</v>
      </c>
      <c r="H6" s="256" t="str">
        <f>IF(LEN(INPUT!P6)=0,"",INPUT!P6)</f>
        <v>Care Assistant</v>
      </c>
      <c r="I6" s="260"/>
      <c r="M6" s="25"/>
      <c r="N6" s="98"/>
      <c r="O6" s="99"/>
      <c r="P6" s="100"/>
      <c r="Q6" s="101"/>
      <c r="R6" s="101"/>
      <c r="S6" s="100"/>
      <c r="T6" s="100"/>
      <c r="U6" s="25"/>
      <c r="V6" s="25"/>
      <c r="AF6" s="1"/>
      <c r="AG6" s="1"/>
    </row>
    <row r="7" spans="2:33" ht="9.75" customHeight="1">
      <c r="B7" s="224" t="s">
        <v>26</v>
      </c>
      <c r="C7" s="256" t="str">
        <f>IF(LEN(INPUT!C7)&gt;0,INPUT!C7,"")</f>
        <v>Other long term care needs</v>
      </c>
      <c r="D7" s="257"/>
      <c r="E7" s="261">
        <f t="shared" si="0"/>
      </c>
      <c r="F7" s="259"/>
      <c r="G7" s="224" t="s">
        <v>27</v>
      </c>
      <c r="H7" s="256" t="str">
        <f>IF(LEN(INPUT!P7)=0,"",INPUT!P7)</f>
        <v>OT</v>
      </c>
      <c r="I7" s="262"/>
      <c r="M7" s="25"/>
      <c r="N7" s="98"/>
      <c r="O7" s="99"/>
      <c r="P7" s="100"/>
      <c r="Q7" s="101"/>
      <c r="R7" s="101"/>
      <c r="S7" s="100"/>
      <c r="T7" s="100"/>
      <c r="U7" s="25"/>
      <c r="V7" s="25"/>
      <c r="AF7" s="1"/>
      <c r="AG7" s="1"/>
    </row>
    <row r="8" spans="2:33" ht="9.75" customHeight="1">
      <c r="B8" s="224" t="s">
        <v>29</v>
      </c>
      <c r="C8" s="256" t="str">
        <f>IF(LEN(INPUT!C8)&gt;0,INPUT!C8,"")</f>
        <v>Other low intensity needs</v>
      </c>
      <c r="D8" s="257"/>
      <c r="E8" s="261">
        <f t="shared" si="0"/>
      </c>
      <c r="F8" s="259"/>
      <c r="G8" s="224" t="s">
        <v>30</v>
      </c>
      <c r="H8" s="256" t="str">
        <f>IF(LEN(INPUT!P8)=0,"",INPUT!P8)</f>
        <v>Geriatrician</v>
      </c>
      <c r="I8" s="263"/>
      <c r="M8" s="25"/>
      <c r="N8" s="98"/>
      <c r="O8" s="99"/>
      <c r="P8" s="100"/>
      <c r="Q8" s="101"/>
      <c r="R8" s="101"/>
      <c r="S8" s="100"/>
      <c r="T8" s="100"/>
      <c r="U8" s="25"/>
      <c r="V8" s="25"/>
      <c r="AF8" s="1"/>
      <c r="AG8" s="1"/>
    </row>
    <row r="9" spans="2:33" ht="9.75" customHeight="1">
      <c r="B9" s="224" t="s">
        <v>32</v>
      </c>
      <c r="C9" s="256" t="str">
        <f>IF(LEN(INPUT!C9)&gt;0,INPUT!C9,"")</f>
        <v>Unsupported at home &gt;65</v>
      </c>
      <c r="D9" s="257"/>
      <c r="E9" s="261">
        <f t="shared" si="0"/>
      </c>
      <c r="F9" s="259"/>
      <c r="G9" s="224" t="s">
        <v>33</v>
      </c>
      <c r="H9" s="256" t="str">
        <f>IF(LEN(INPUT!P9)=0,"",INPUT!P9)</f>
        <v>Rehab asst</v>
      </c>
      <c r="I9" s="260"/>
      <c r="M9" s="25"/>
      <c r="N9" s="98"/>
      <c r="O9" s="99"/>
      <c r="P9" s="100"/>
      <c r="Q9" s="101"/>
      <c r="R9" s="101"/>
      <c r="S9" s="100"/>
      <c r="T9" s="100"/>
      <c r="U9" s="25"/>
      <c r="V9" s="25"/>
      <c r="AF9" s="1"/>
      <c r="AG9" s="1"/>
    </row>
    <row r="10" spans="2:33" ht="9.75" customHeight="1">
      <c r="B10" s="224" t="s">
        <v>35</v>
      </c>
      <c r="C10" s="256">
        <f>IF(LEN(INPUT!C10)&gt;0,INPUT!C10,"")</f>
      </c>
      <c r="D10" s="257"/>
      <c r="E10" s="261">
        <f t="shared" si="0"/>
      </c>
      <c r="F10" s="259"/>
      <c r="G10" s="224" t="s">
        <v>36</v>
      </c>
      <c r="H10" s="256" t="str">
        <f>IF(LEN(INPUT!P10)=0,"",INPUT!P10)</f>
        <v>Care home EMH</v>
      </c>
      <c r="I10" s="260"/>
      <c r="M10" s="25"/>
      <c r="N10" s="98"/>
      <c r="O10" s="99"/>
      <c r="P10" s="100"/>
      <c r="Q10" s="101"/>
      <c r="R10" s="101"/>
      <c r="S10" s="100"/>
      <c r="T10" s="100"/>
      <c r="U10" s="25"/>
      <c r="V10" s="25"/>
      <c r="AF10" s="1"/>
      <c r="AG10" s="1"/>
    </row>
    <row r="11" spans="2:33" ht="9.75" customHeight="1">
      <c r="B11" s="224" t="s">
        <v>38</v>
      </c>
      <c r="C11" s="256">
        <f>IF(LEN(INPUT!C11)&gt;0,INPUT!C11,"")</f>
      </c>
      <c r="D11" s="257"/>
      <c r="E11" s="261">
        <f t="shared" si="0"/>
      </c>
      <c r="F11" s="259"/>
      <c r="G11" s="224" t="s">
        <v>39</v>
      </c>
      <c r="H11" s="256" t="str">
        <f>IF(LEN(INPUT!P11)=0,"",INPUT!P11)</f>
        <v>Care home (non-EMH)</v>
      </c>
      <c r="I11" s="260"/>
      <c r="M11" s="25"/>
      <c r="N11" s="98"/>
      <c r="O11" s="99"/>
      <c r="P11" s="100"/>
      <c r="Q11" s="101"/>
      <c r="R11" s="101"/>
      <c r="S11" s="100"/>
      <c r="T11" s="100"/>
      <c r="U11" s="25"/>
      <c r="V11" s="25"/>
      <c r="AF11" s="1"/>
      <c r="AG11" s="1"/>
    </row>
    <row r="12" spans="2:33" ht="9.75" customHeight="1">
      <c r="B12" s="224" t="s">
        <v>41</v>
      </c>
      <c r="C12" s="256">
        <f>IF(LEN(INPUT!C12)&gt;0,INPUT!C12,"")</f>
      </c>
      <c r="D12" s="257"/>
      <c r="E12" s="261">
        <f t="shared" si="0"/>
      </c>
      <c r="F12" s="259"/>
      <c r="G12" s="224" t="s">
        <v>42</v>
      </c>
      <c r="H12" s="256" t="str">
        <f>IF(LEN(INPUT!P12)=0,"",INPUT!P12)</f>
        <v>Acute bed</v>
      </c>
      <c r="I12" s="260"/>
      <c r="M12" s="25"/>
      <c r="N12" s="98"/>
      <c r="O12" s="99"/>
      <c r="P12" s="100"/>
      <c r="Q12" s="101"/>
      <c r="R12" s="101"/>
      <c r="S12" s="100"/>
      <c r="T12" s="100"/>
      <c r="U12" s="25"/>
      <c r="V12" s="25"/>
      <c r="AF12" s="1"/>
      <c r="AG12" s="1"/>
    </row>
    <row r="13" spans="2:33" ht="9.75" customHeight="1">
      <c r="B13" s="224" t="s">
        <v>44</v>
      </c>
      <c r="C13" s="256">
        <f>IF(LEN(INPUT!C13)&gt;0,INPUT!C13,"")</f>
      </c>
      <c r="D13" s="257"/>
      <c r="E13" s="261">
        <f t="shared" si="0"/>
      </c>
      <c r="F13" s="259"/>
      <c r="G13" s="224" t="s">
        <v>45</v>
      </c>
      <c r="H13" s="256" t="str">
        <f>IF(LEN(INPUT!P13)=0,"",INPUT!P13)</f>
        <v>Comm hospital bed</v>
      </c>
      <c r="I13" s="260"/>
      <c r="M13" s="25"/>
      <c r="N13" s="98"/>
      <c r="O13" s="99"/>
      <c r="P13" s="100"/>
      <c r="Q13" s="101"/>
      <c r="R13" s="101"/>
      <c r="S13" s="100"/>
      <c r="T13" s="100"/>
      <c r="U13" s="25"/>
      <c r="V13" s="25"/>
      <c r="AF13" s="1"/>
      <c r="AG13" s="1"/>
    </row>
    <row r="14" spans="2:33" ht="9.75" customHeight="1">
      <c r="B14" s="224" t="s">
        <v>47</v>
      </c>
      <c r="C14" s="256">
        <f>IF(LEN(INPUT!C14)&gt;0,INPUT!C14,"")</f>
      </c>
      <c r="D14" s="257"/>
      <c r="E14" s="261">
        <f t="shared" si="0"/>
      </c>
      <c r="F14" s="259"/>
      <c r="G14" s="224" t="s">
        <v>48</v>
      </c>
      <c r="H14" s="256" t="str">
        <f>IF(LEN(INPUT!P14)=0,"",INPUT!P14)</f>
        <v>Telecare</v>
      </c>
      <c r="I14" s="260"/>
      <c r="M14" s="25"/>
      <c r="N14" s="98"/>
      <c r="O14" s="99"/>
      <c r="P14" s="100"/>
      <c r="Q14" s="101"/>
      <c r="R14" s="101"/>
      <c r="S14" s="100"/>
      <c r="T14" s="100"/>
      <c r="U14" s="25"/>
      <c r="V14" s="25"/>
      <c r="AF14" s="1"/>
      <c r="AG14" s="1"/>
    </row>
    <row r="15" spans="2:33" ht="9.75" customHeight="1">
      <c r="B15" s="224" t="s">
        <v>50</v>
      </c>
      <c r="C15" s="256">
        <f>IF(LEN(INPUT!C15)&gt;0,INPUT!C15,"")</f>
      </c>
      <c r="D15" s="257"/>
      <c r="E15" s="261">
        <f t="shared" si="0"/>
      </c>
      <c r="F15" s="259"/>
      <c r="G15" s="224" t="s">
        <v>51</v>
      </c>
      <c r="H15" s="256" t="str">
        <f>IF(LEN(INPUT!P15)=0,"",INPUT!P15)</f>
        <v>CPN</v>
      </c>
      <c r="I15" s="260"/>
      <c r="M15" s="25"/>
      <c r="N15" s="98"/>
      <c r="O15" s="99"/>
      <c r="P15" s="100"/>
      <c r="Q15" s="101"/>
      <c r="R15" s="101"/>
      <c r="S15" s="100"/>
      <c r="T15" s="100"/>
      <c r="U15" s="25"/>
      <c r="V15" s="25"/>
      <c r="AF15" s="1"/>
      <c r="AG15" s="1"/>
    </row>
    <row r="16" spans="2:33" ht="9.75" customHeight="1">
      <c r="B16" s="224" t="s">
        <v>52</v>
      </c>
      <c r="C16" s="256">
        <f>IF(LEN(INPUT!C16)&gt;0,INPUT!C16,"")</f>
      </c>
      <c r="D16" s="257"/>
      <c r="E16" s="261">
        <f t="shared" si="0"/>
      </c>
      <c r="F16" s="259"/>
      <c r="G16" s="224" t="s">
        <v>53</v>
      </c>
      <c r="H16" s="256" t="str">
        <f>IF(LEN(INPUT!P16)=0,"",INPUT!P16)</f>
        <v>Night sitter</v>
      </c>
      <c r="I16" s="260"/>
      <c r="M16" s="25"/>
      <c r="N16" s="98"/>
      <c r="O16" s="99"/>
      <c r="P16" s="100"/>
      <c r="Q16" s="101"/>
      <c r="R16" s="101"/>
      <c r="S16" s="100"/>
      <c r="T16" s="100"/>
      <c r="U16" s="25"/>
      <c r="V16" s="25"/>
      <c r="AF16" s="1"/>
      <c r="AG16" s="1"/>
    </row>
    <row r="17" spans="2:33" ht="9.75" customHeight="1">
      <c r="B17" s="224" t="s">
        <v>54</v>
      </c>
      <c r="C17" s="256">
        <f>IF(LEN(INPUT!C17)&gt;0,INPUT!C17,"")</f>
      </c>
      <c r="D17" s="257"/>
      <c r="E17" s="261">
        <f t="shared" si="0"/>
      </c>
      <c r="F17" s="259"/>
      <c r="G17" s="224" t="s">
        <v>55</v>
      </c>
      <c r="H17" s="256" t="str">
        <f>IF(LEN(INPUT!P17)=0,"",INPUT!P17)</f>
        <v>Extra care housing</v>
      </c>
      <c r="I17" s="260"/>
      <c r="M17" s="25"/>
      <c r="N17" s="98"/>
      <c r="O17" s="99"/>
      <c r="P17" s="100"/>
      <c r="Q17" s="101"/>
      <c r="R17" s="101"/>
      <c r="S17" s="100"/>
      <c r="T17" s="100"/>
      <c r="U17" s="25"/>
      <c r="V17" s="25"/>
      <c r="AF17" s="1"/>
      <c r="AG17" s="1"/>
    </row>
    <row r="18" spans="2:33" ht="9.75" customHeight="1">
      <c r="B18" s="224" t="s">
        <v>56</v>
      </c>
      <c r="C18" s="256">
        <f>IF(LEN(INPUT!C18)&gt;0,INPUT!C18,"")</f>
      </c>
      <c r="D18" s="257"/>
      <c r="E18" s="261">
        <f t="shared" si="0"/>
      </c>
      <c r="F18" s="259"/>
      <c r="G18" s="224" t="s">
        <v>57</v>
      </c>
      <c r="H18" s="256" t="str">
        <f>IF(LEN(INPUT!P18)=0,"",INPUT!P18)</f>
        <v>Day care</v>
      </c>
      <c r="I18" s="260"/>
      <c r="M18" s="25"/>
      <c r="N18" s="98"/>
      <c r="O18" s="99"/>
      <c r="P18" s="100"/>
      <c r="Q18" s="101"/>
      <c r="R18" s="101"/>
      <c r="S18" s="100"/>
      <c r="T18" s="100"/>
      <c r="U18" s="25"/>
      <c r="V18" s="25"/>
      <c r="AF18" s="1"/>
      <c r="AG18" s="1"/>
    </row>
    <row r="19" spans="2:33" ht="9.75" customHeight="1">
      <c r="B19" s="225" t="s">
        <v>58</v>
      </c>
      <c r="C19" s="264">
        <f>IF(LEN(INPUT!C19)&gt;0,INPUT!C19,"")</f>
      </c>
      <c r="D19" s="257"/>
      <c r="E19" s="261">
        <f t="shared" si="0"/>
      </c>
      <c r="F19" s="259"/>
      <c r="G19" s="224" t="s">
        <v>59</v>
      </c>
      <c r="H19" s="256">
        <f>IF(LEN(INPUT!P19)=0,"",INPUT!P19)</f>
      </c>
      <c r="I19" s="260"/>
      <c r="M19" s="25"/>
      <c r="N19" s="98"/>
      <c r="O19" s="99"/>
      <c r="P19" s="100"/>
      <c r="Q19" s="101"/>
      <c r="R19" s="101"/>
      <c r="S19" s="100"/>
      <c r="T19" s="100"/>
      <c r="U19" s="25"/>
      <c r="V19" s="25"/>
      <c r="AF19" s="1"/>
      <c r="AG19" s="1"/>
    </row>
    <row r="20" spans="2:33" ht="9.75" customHeight="1">
      <c r="B20" s="259"/>
      <c r="C20" s="248">
        <v>5</v>
      </c>
      <c r="D20" s="265">
        <f>SUM(D4:D19)</f>
        <v>0</v>
      </c>
      <c r="E20" s="266">
        <f>SUM(E4:E19)</f>
        <v>0</v>
      </c>
      <c r="F20" s="259"/>
      <c r="G20" s="224" t="s">
        <v>60</v>
      </c>
      <c r="H20" s="256">
        <f>IF(LEN(INPUT!P20)=0,"",INPUT!P20)</f>
      </c>
      <c r="I20" s="260"/>
      <c r="M20" s="25"/>
      <c r="N20" s="98"/>
      <c r="O20" s="99"/>
      <c r="P20" s="100"/>
      <c r="Q20" s="101"/>
      <c r="R20" s="101"/>
      <c r="S20" s="100"/>
      <c r="T20" s="100"/>
      <c r="U20" s="25"/>
      <c r="V20" s="25"/>
      <c r="AF20" s="1"/>
      <c r="AG20" s="1"/>
    </row>
    <row r="21" spans="2:33" ht="9.75" customHeight="1">
      <c r="B21" s="267"/>
      <c r="C21" s="268"/>
      <c r="D21" s="259"/>
      <c r="E21" s="259"/>
      <c r="F21" s="259"/>
      <c r="G21" s="224" t="s">
        <v>61</v>
      </c>
      <c r="H21" s="256">
        <f>IF(LEN(INPUT!P21)=0,"",INPUT!P21)</f>
      </c>
      <c r="I21" s="260"/>
      <c r="M21" s="25"/>
      <c r="N21" s="98"/>
      <c r="O21" s="99"/>
      <c r="P21" s="100"/>
      <c r="Q21" s="101"/>
      <c r="R21" s="101"/>
      <c r="S21" s="100"/>
      <c r="T21" s="100"/>
      <c r="U21" s="25"/>
      <c r="V21" s="25"/>
      <c r="AF21" s="1"/>
      <c r="AG21" s="1"/>
    </row>
    <row r="22" spans="2:33" ht="9.75" customHeight="1">
      <c r="B22" s="267"/>
      <c r="C22" s="268"/>
      <c r="D22" s="259"/>
      <c r="E22" s="259"/>
      <c r="F22" s="259"/>
      <c r="G22" s="224" t="s">
        <v>62</v>
      </c>
      <c r="H22" s="256">
        <f>IF(LEN(INPUT!P22)=0,"",INPUT!P22)</f>
      </c>
      <c r="I22" s="260"/>
      <c r="M22" s="25"/>
      <c r="N22" s="98"/>
      <c r="O22" s="99"/>
      <c r="P22" s="100"/>
      <c r="Q22" s="101"/>
      <c r="R22" s="101"/>
      <c r="S22" s="100"/>
      <c r="T22" s="100"/>
      <c r="U22" s="25"/>
      <c r="V22" s="25"/>
      <c r="AF22" s="1"/>
      <c r="AG22" s="1"/>
    </row>
    <row r="23" spans="2:33" ht="9.75" customHeight="1">
      <c r="B23" s="259"/>
      <c r="C23" s="259"/>
      <c r="D23" s="259"/>
      <c r="E23" s="259"/>
      <c r="F23" s="259"/>
      <c r="G23" s="225" t="s">
        <v>63</v>
      </c>
      <c r="H23" s="270">
        <f>IF(LEN(INPUT!P23)=0,"",INPUT!P23)</f>
      </c>
      <c r="I23" s="269"/>
      <c r="M23" s="25"/>
      <c r="N23" s="98"/>
      <c r="O23" s="99"/>
      <c r="P23" s="100"/>
      <c r="Q23" s="101"/>
      <c r="R23" s="101"/>
      <c r="S23" s="100"/>
      <c r="T23" s="100"/>
      <c r="U23" s="25"/>
      <c r="V23" s="25"/>
      <c r="AF23" s="1"/>
      <c r="AG23" s="1"/>
    </row>
    <row r="24" spans="13:33" ht="12" customHeight="1">
      <c r="M24" s="25"/>
      <c r="O24" s="114"/>
      <c r="P24" s="115"/>
      <c r="Q24" s="116"/>
      <c r="R24" s="117"/>
      <c r="S24" s="117"/>
      <c r="T24" s="117"/>
      <c r="U24" s="117"/>
      <c r="V24" s="25"/>
      <c r="AF24" s="1"/>
      <c r="AG24" s="1"/>
    </row>
    <row r="25" spans="13:33" ht="12" customHeight="1">
      <c r="M25" s="25"/>
      <c r="O25" s="98"/>
      <c r="P25" s="99"/>
      <c r="Q25" s="100"/>
      <c r="R25" s="101"/>
      <c r="S25" s="101"/>
      <c r="T25" s="100"/>
      <c r="U25" s="100"/>
      <c r="V25" s="25"/>
      <c r="AF25" s="1"/>
      <c r="AG25" s="1"/>
    </row>
    <row r="26" spans="13:33" ht="12" customHeight="1">
      <c r="M26" s="25"/>
      <c r="O26" s="25"/>
      <c r="P26" s="106"/>
      <c r="Q26" s="118"/>
      <c r="R26" s="104"/>
      <c r="S26" s="104"/>
      <c r="T26" s="104"/>
      <c r="U26" s="104"/>
      <c r="V26" s="25"/>
      <c r="AF26" s="1"/>
      <c r="AG26" s="1"/>
    </row>
    <row r="27" spans="13:33" ht="15" customHeight="1">
      <c r="M27" s="25"/>
      <c r="O27" s="25"/>
      <c r="P27" s="106"/>
      <c r="Q27" s="118"/>
      <c r="R27" s="104"/>
      <c r="S27" s="104"/>
      <c r="T27" s="104"/>
      <c r="U27" s="104"/>
      <c r="V27" s="25"/>
      <c r="AF27" s="1"/>
      <c r="AG27" s="1"/>
    </row>
    <row r="28" spans="13:22" ht="15" customHeight="1">
      <c r="M28" s="25"/>
      <c r="O28" s="25"/>
      <c r="P28" s="106"/>
      <c r="Q28" s="118"/>
      <c r="R28" s="104"/>
      <c r="S28" s="104"/>
      <c r="T28" s="104"/>
      <c r="U28" s="104"/>
      <c r="V28" s="25"/>
    </row>
    <row r="29" spans="13:22" ht="15" customHeight="1">
      <c r="M29" s="25"/>
      <c r="O29" s="25"/>
      <c r="P29" s="106"/>
      <c r="Q29" s="118"/>
      <c r="R29" s="104"/>
      <c r="S29" s="104"/>
      <c r="T29" s="104"/>
      <c r="U29" s="104"/>
      <c r="V29" s="25"/>
    </row>
    <row r="30" spans="13:22" ht="15" customHeight="1">
      <c r="M30" s="25"/>
      <c r="O30" s="25"/>
      <c r="P30" s="106"/>
      <c r="Q30" s="118"/>
      <c r="R30" s="104"/>
      <c r="S30" s="104"/>
      <c r="T30" s="104"/>
      <c r="U30" s="104"/>
      <c r="V30" s="25"/>
    </row>
  </sheetData>
  <sheetProtection sheet="1" objects="1" scenarios="1" selectLockedCells="1"/>
  <printOptions gridLines="1"/>
  <pageMargins left="0.75" right="0.75" top="1" bottom="1" header="0.5" footer="0.5"/>
  <pageSetup horizontalDpi="300" verticalDpi="300" orientation="landscape" paperSize="9" scale="81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Redbridge data</dc:title>
  <dc:subject/>
  <dc:creator>Paul Forte</dc:creator>
  <cp:keywords/>
  <dc:description/>
  <cp:lastModifiedBy>Paul Forte</cp:lastModifiedBy>
  <cp:lastPrinted>2005-05-26T07:29:07Z</cp:lastPrinted>
  <dcterms:created xsi:type="dcterms:W3CDTF">2005-02-21T10:28:33Z</dcterms:created>
  <dcterms:modified xsi:type="dcterms:W3CDTF">2006-09-27T09:21:00Z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1849140024</vt:i4>
  </property>
  <property fmtid="{D5CDD505-2E9C-101B-9397-08002B2CF9AE}" pid="3" name="_EmailSubject">
    <vt:lpwstr>FW: Programming Request</vt:lpwstr>
  </property>
  <property fmtid="{D5CDD505-2E9C-101B-9397-08002B2CF9AE}" pid="4" name="_AuthorEmail">
    <vt:lpwstr>stevew@media-intelligence.com</vt:lpwstr>
  </property>
  <property fmtid="{D5CDD505-2E9C-101B-9397-08002B2CF9AE}" pid="5" name="_AuthorEmailDisplayName">
    <vt:lpwstr>Steve Wigmore</vt:lpwstr>
  </property>
  <property fmtid="{D5CDD505-2E9C-101B-9397-08002B2CF9AE}" pid="6" name="_PreviousAdHocReviewCycleID">
    <vt:i4>672629554</vt:i4>
  </property>
</Properties>
</file>